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ishka\Documents\Python\data science\lean_bulk\data\"/>
    </mc:Choice>
  </mc:AlternateContent>
  <xr:revisionPtr revIDLastSave="0" documentId="13_ncr:1_{56EB8FD1-E805-419E-B58C-6F0EBAA0745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DEE" sheetId="1" r:id="rId1"/>
    <sheet name="weight_calorie_data" sheetId="2" r:id="rId2"/>
  </sheets>
  <definedNames>
    <definedName name="weight_cal_data" localSheetId="1">weight_calorie_data!$A$1:$K$37</definedName>
  </definedNames>
  <calcPr calcId="181029"/>
</workbook>
</file>

<file path=xl/calcChain.xml><?xml version="1.0" encoding="utf-8"?>
<calcChain xmlns="http://schemas.openxmlformats.org/spreadsheetml/2006/main">
  <c r="AC134" i="1" l="1"/>
  <c r="AC136" i="1" s="1"/>
  <c r="AC138" i="1" s="1"/>
  <c r="AC140" i="1" s="1"/>
  <c r="AC142" i="1" s="1"/>
  <c r="AF123" i="1"/>
  <c r="AF122" i="1"/>
  <c r="AG122" i="1" s="1"/>
  <c r="AH122" i="1" s="1"/>
  <c r="AI122" i="1" s="1"/>
  <c r="AJ122" i="1" s="1"/>
  <c r="AK122" i="1" s="1"/>
  <c r="AL122" i="1" s="1"/>
  <c r="AF121" i="1"/>
  <c r="AG121" i="1" s="1"/>
  <c r="AH121" i="1" s="1"/>
  <c r="AI121" i="1" s="1"/>
  <c r="AJ121" i="1" s="1"/>
  <c r="AK121" i="1" s="1"/>
  <c r="AL121" i="1" s="1"/>
  <c r="AF120" i="1"/>
  <c r="AG120" i="1" s="1"/>
  <c r="AF119" i="1"/>
  <c r="AF118" i="1"/>
  <c r="AF117" i="1"/>
  <c r="AG117" i="1" s="1"/>
  <c r="AH117" i="1" s="1"/>
  <c r="AI117" i="1" s="1"/>
  <c r="AJ117" i="1" s="1"/>
  <c r="AK117" i="1" s="1"/>
  <c r="AL117" i="1" s="1"/>
  <c r="AF116" i="1"/>
  <c r="AG116" i="1" s="1"/>
  <c r="AH116" i="1" s="1"/>
  <c r="AI116" i="1" s="1"/>
  <c r="AJ116" i="1" s="1"/>
  <c r="AK116" i="1" s="1"/>
  <c r="AL116" i="1" s="1"/>
  <c r="AF115" i="1"/>
  <c r="AF114" i="1"/>
  <c r="AG114" i="1" s="1"/>
  <c r="AH114" i="1" s="1"/>
  <c r="AI114" i="1" s="1"/>
  <c r="AJ114" i="1" s="1"/>
  <c r="AK114" i="1" s="1"/>
  <c r="AL114" i="1" s="1"/>
  <c r="AF113" i="1"/>
  <c r="AG113" i="1" s="1"/>
  <c r="AF112" i="1"/>
  <c r="AG112" i="1" s="1"/>
  <c r="AF111" i="1"/>
  <c r="AG111" i="1" s="1"/>
  <c r="AH111" i="1" s="1"/>
  <c r="AI111" i="1" s="1"/>
  <c r="AJ111" i="1" s="1"/>
  <c r="AK111" i="1" s="1"/>
  <c r="AL111" i="1" s="1"/>
  <c r="AF110" i="1"/>
  <c r="AF109" i="1"/>
  <c r="AF108" i="1"/>
  <c r="AF107" i="1"/>
  <c r="AG107" i="1" s="1"/>
  <c r="AH107" i="1" s="1"/>
  <c r="AF106" i="1"/>
  <c r="AG106" i="1" s="1"/>
  <c r="AH106" i="1" s="1"/>
  <c r="AI106" i="1" s="1"/>
  <c r="AF105" i="1"/>
  <c r="AG105" i="1" s="1"/>
  <c r="AF104" i="1"/>
  <c r="AG104" i="1" s="1"/>
  <c r="AH104" i="1" s="1"/>
  <c r="AI104" i="1" s="1"/>
  <c r="AJ104" i="1" s="1"/>
  <c r="AK104" i="1" s="1"/>
  <c r="AL104" i="1" s="1"/>
  <c r="AF103" i="1"/>
  <c r="AG103" i="1" s="1"/>
  <c r="AH103" i="1" s="1"/>
  <c r="AI103" i="1" s="1"/>
  <c r="AJ103" i="1" s="1"/>
  <c r="AK103" i="1" s="1"/>
  <c r="AL103" i="1" s="1"/>
  <c r="AF102" i="1"/>
  <c r="AG102" i="1" s="1"/>
  <c r="AH102" i="1" s="1"/>
  <c r="AI102" i="1" s="1"/>
  <c r="AJ102" i="1" s="1"/>
  <c r="AK102" i="1" s="1"/>
  <c r="AL102" i="1" s="1"/>
  <c r="AF101" i="1"/>
  <c r="AG101" i="1" s="1"/>
  <c r="AH101" i="1" s="1"/>
  <c r="AI101" i="1" s="1"/>
  <c r="AJ101" i="1" s="1"/>
  <c r="AK101" i="1" s="1"/>
  <c r="AL101" i="1" s="1"/>
  <c r="AF100" i="1"/>
  <c r="AG100" i="1" s="1"/>
  <c r="AH100" i="1" s="1"/>
  <c r="AI100" i="1" s="1"/>
  <c r="AJ100" i="1" s="1"/>
  <c r="AK100" i="1" s="1"/>
  <c r="AL100" i="1" s="1"/>
  <c r="AB100" i="1" s="1"/>
  <c r="AF99" i="1"/>
  <c r="AG99" i="1" s="1"/>
  <c r="AH99" i="1" s="1"/>
  <c r="AI99" i="1" s="1"/>
  <c r="AJ99" i="1" s="1"/>
  <c r="AK99" i="1" s="1"/>
  <c r="AL99" i="1" s="1"/>
  <c r="AF98" i="1"/>
  <c r="AG98" i="1" s="1"/>
  <c r="AF97" i="1"/>
  <c r="AF96" i="1"/>
  <c r="AG96" i="1" s="1"/>
  <c r="AH96" i="1" s="1"/>
  <c r="AI96" i="1" s="1"/>
  <c r="AJ96" i="1" s="1"/>
  <c r="AK96" i="1" s="1"/>
  <c r="AL96" i="1" s="1"/>
  <c r="AF95" i="1"/>
  <c r="AF94" i="1"/>
  <c r="AG94" i="1" s="1"/>
  <c r="AH94" i="1" s="1"/>
  <c r="AF93" i="1"/>
  <c r="AF92" i="1"/>
  <c r="AG92" i="1" s="1"/>
  <c r="AF91" i="1"/>
  <c r="AG91" i="1" s="1"/>
  <c r="AH91" i="1" s="1"/>
  <c r="AI91" i="1" s="1"/>
  <c r="AF90" i="1"/>
  <c r="AG90" i="1" s="1"/>
  <c r="AH90" i="1" s="1"/>
  <c r="AI90" i="1" s="1"/>
  <c r="AJ90" i="1" s="1"/>
  <c r="AK90" i="1" s="1"/>
  <c r="AL90" i="1" s="1"/>
  <c r="AF89" i="1"/>
  <c r="AF88" i="1"/>
  <c r="AG88" i="1" s="1"/>
  <c r="AH88" i="1" s="1"/>
  <c r="AI88" i="1" s="1"/>
  <c r="AJ88" i="1" s="1"/>
  <c r="AK88" i="1" s="1"/>
  <c r="AL88" i="1" s="1"/>
  <c r="AF87" i="1"/>
  <c r="AG87" i="1" s="1"/>
  <c r="AH87" i="1" s="1"/>
  <c r="AI87" i="1" s="1"/>
  <c r="AJ87" i="1" s="1"/>
  <c r="AK87" i="1" s="1"/>
  <c r="AF86" i="1"/>
  <c r="AG86" i="1" s="1"/>
  <c r="AF85" i="1"/>
  <c r="AG85" i="1" s="1"/>
  <c r="AH85" i="1" s="1"/>
  <c r="AI85" i="1" s="1"/>
  <c r="AJ85" i="1" s="1"/>
  <c r="AK85" i="1" s="1"/>
  <c r="AL85" i="1" s="1"/>
  <c r="AF84" i="1"/>
  <c r="AG84" i="1" s="1"/>
  <c r="AF83" i="1"/>
  <c r="AF82" i="1"/>
  <c r="AG82" i="1" s="1"/>
  <c r="AH82" i="1" s="1"/>
  <c r="AI82" i="1" s="1"/>
  <c r="AJ82" i="1" s="1"/>
  <c r="AK82" i="1" s="1"/>
  <c r="AL82" i="1" s="1"/>
  <c r="AF81" i="1"/>
  <c r="AG81" i="1" s="1"/>
  <c r="AH81" i="1" s="1"/>
  <c r="AI81" i="1" s="1"/>
  <c r="AJ81" i="1" s="1"/>
  <c r="AK81" i="1" s="1"/>
  <c r="AL81" i="1" s="1"/>
  <c r="AF80" i="1"/>
  <c r="AG80" i="1" s="1"/>
  <c r="AF79" i="1"/>
  <c r="AG79" i="1" s="1"/>
  <c r="AH79" i="1" s="1"/>
  <c r="AF78" i="1"/>
  <c r="AF77" i="1"/>
  <c r="AF76" i="1"/>
  <c r="AG76" i="1" s="1"/>
  <c r="AH76" i="1" s="1"/>
  <c r="AI76" i="1" s="1"/>
  <c r="AJ76" i="1" s="1"/>
  <c r="AK76" i="1" s="1"/>
  <c r="AL76" i="1" s="1"/>
  <c r="AF75" i="1"/>
  <c r="AF74" i="1"/>
  <c r="AF73" i="1"/>
  <c r="AG73" i="1" s="1"/>
  <c r="AF72" i="1"/>
  <c r="AG72" i="1" s="1"/>
  <c r="AH72" i="1" s="1"/>
  <c r="AI72" i="1" s="1"/>
  <c r="AJ72" i="1" s="1"/>
  <c r="AK72" i="1" s="1"/>
  <c r="AL72" i="1" s="1"/>
  <c r="AF71" i="1"/>
  <c r="AG71" i="1" s="1"/>
  <c r="AF70" i="1"/>
  <c r="AG70" i="1" s="1"/>
  <c r="AH70" i="1" s="1"/>
  <c r="AI70" i="1" s="1"/>
  <c r="AJ70" i="1" s="1"/>
  <c r="AK70" i="1" s="1"/>
  <c r="AL70" i="1" s="1"/>
  <c r="AF69" i="1"/>
  <c r="AF68" i="1"/>
  <c r="AF67" i="1"/>
  <c r="AG67" i="1" s="1"/>
  <c r="AH67" i="1" s="1"/>
  <c r="AI67" i="1" s="1"/>
  <c r="AJ67" i="1" s="1"/>
  <c r="AK67" i="1" s="1"/>
  <c r="AL67" i="1" s="1"/>
  <c r="AF66" i="1"/>
  <c r="AG66" i="1" s="1"/>
  <c r="AF65" i="1"/>
  <c r="AF64" i="1"/>
  <c r="AF63" i="1"/>
  <c r="AF62" i="1"/>
  <c r="AG62" i="1" s="1"/>
  <c r="AF61" i="1"/>
  <c r="AG61" i="1" s="1"/>
  <c r="AH61" i="1" s="1"/>
  <c r="AI61" i="1" s="1"/>
  <c r="AJ61" i="1" s="1"/>
  <c r="AK61" i="1" s="1"/>
  <c r="AL61" i="1" s="1"/>
  <c r="AF60" i="1"/>
  <c r="AG60" i="1" s="1"/>
  <c r="AH60" i="1" s="1"/>
  <c r="AI60" i="1" s="1"/>
  <c r="AJ60" i="1" s="1"/>
  <c r="AK60" i="1" s="1"/>
  <c r="AL60" i="1" s="1"/>
  <c r="AF59" i="1"/>
  <c r="AG59" i="1" s="1"/>
  <c r="AH59" i="1" s="1"/>
  <c r="AI59" i="1" s="1"/>
  <c r="AJ59" i="1" s="1"/>
  <c r="AK59" i="1" s="1"/>
  <c r="AL59" i="1" s="1"/>
  <c r="AF58" i="1"/>
  <c r="AG58" i="1" s="1"/>
  <c r="AH58" i="1" s="1"/>
  <c r="AI58" i="1" s="1"/>
  <c r="AJ58" i="1" s="1"/>
  <c r="AK58" i="1" s="1"/>
  <c r="AL58" i="1" s="1"/>
  <c r="AF57" i="1"/>
  <c r="AG57" i="1" s="1"/>
  <c r="AH57" i="1" s="1"/>
  <c r="AI57" i="1" s="1"/>
  <c r="AJ57" i="1" s="1"/>
  <c r="AK57" i="1" s="1"/>
  <c r="AL57" i="1" s="1"/>
  <c r="AF56" i="1"/>
  <c r="AG56" i="1" s="1"/>
  <c r="AH56" i="1" s="1"/>
  <c r="AI56" i="1" s="1"/>
  <c r="AJ56" i="1" s="1"/>
  <c r="AK56" i="1" s="1"/>
  <c r="AL56" i="1" s="1"/>
  <c r="AF55" i="1"/>
  <c r="AG55" i="1" s="1"/>
  <c r="AH55" i="1" s="1"/>
  <c r="AI55" i="1" s="1"/>
  <c r="AJ55" i="1" s="1"/>
  <c r="AK55" i="1" s="1"/>
  <c r="AL55" i="1" s="1"/>
  <c r="AF54" i="1"/>
  <c r="AG54" i="1" s="1"/>
  <c r="AH54" i="1" s="1"/>
  <c r="AI54" i="1" s="1"/>
  <c r="AJ54" i="1" s="1"/>
  <c r="AK54" i="1" s="1"/>
  <c r="AL54" i="1" s="1"/>
  <c r="AF53" i="1"/>
  <c r="AG53" i="1" s="1"/>
  <c r="AH53" i="1" s="1"/>
  <c r="AI53" i="1" s="1"/>
  <c r="AJ53" i="1" s="1"/>
  <c r="AK53" i="1" s="1"/>
  <c r="AL53" i="1" s="1"/>
  <c r="AF52" i="1"/>
  <c r="AF51" i="1"/>
  <c r="AG51" i="1" s="1"/>
  <c r="AF50" i="1"/>
  <c r="AG50" i="1" s="1"/>
  <c r="AH50" i="1" s="1"/>
  <c r="AI50" i="1" s="1"/>
  <c r="AJ50" i="1" s="1"/>
  <c r="AK50" i="1" s="1"/>
  <c r="AL50" i="1" s="1"/>
  <c r="AF49" i="1"/>
  <c r="AG49" i="1" s="1"/>
  <c r="AH49" i="1" s="1"/>
  <c r="AI49" i="1" s="1"/>
  <c r="AJ49" i="1" s="1"/>
  <c r="AK49" i="1" s="1"/>
  <c r="AL49" i="1" s="1"/>
  <c r="AF48" i="1"/>
  <c r="AF47" i="1"/>
  <c r="AG47" i="1" s="1"/>
  <c r="AH47" i="1" s="1"/>
  <c r="AI47" i="1" s="1"/>
  <c r="AJ47" i="1" s="1"/>
  <c r="AK47" i="1" s="1"/>
  <c r="AL47" i="1" s="1"/>
  <c r="AF46" i="1"/>
  <c r="AF45" i="1"/>
  <c r="AG45" i="1" s="1"/>
  <c r="AH45" i="1" s="1"/>
  <c r="AI45" i="1" s="1"/>
  <c r="AJ45" i="1" s="1"/>
  <c r="AK45" i="1" s="1"/>
  <c r="AL45" i="1" s="1"/>
  <c r="AF44" i="1"/>
  <c r="AF43" i="1"/>
  <c r="AG43" i="1" s="1"/>
  <c r="AF42" i="1"/>
  <c r="AF41" i="1"/>
  <c r="AF40" i="1"/>
  <c r="AG40" i="1" s="1"/>
  <c r="AH40" i="1" s="1"/>
  <c r="AI40" i="1" s="1"/>
  <c r="AJ40" i="1" s="1"/>
  <c r="AK40" i="1" s="1"/>
  <c r="AL40" i="1" s="1"/>
  <c r="AF39" i="1"/>
  <c r="AG39" i="1" s="1"/>
  <c r="AF38" i="1"/>
  <c r="AG38" i="1" s="1"/>
  <c r="AH38" i="1" s="1"/>
  <c r="AI38" i="1" s="1"/>
  <c r="AJ38" i="1" s="1"/>
  <c r="AF37" i="1"/>
  <c r="AG37" i="1" s="1"/>
  <c r="AH37" i="1" s="1"/>
  <c r="AI37" i="1" s="1"/>
  <c r="AJ37" i="1" s="1"/>
  <c r="AK37" i="1" s="1"/>
  <c r="AL37" i="1" s="1"/>
  <c r="AF36" i="1"/>
  <c r="AG36" i="1" s="1"/>
  <c r="AH36" i="1" s="1"/>
  <c r="AI36" i="1" s="1"/>
  <c r="AJ36" i="1" s="1"/>
  <c r="AF35" i="1"/>
  <c r="AF34" i="1"/>
  <c r="AG34" i="1" s="1"/>
  <c r="AH34" i="1" s="1"/>
  <c r="AI34" i="1" s="1"/>
  <c r="AJ34" i="1" s="1"/>
  <c r="AK34" i="1" s="1"/>
  <c r="AL34" i="1" s="1"/>
  <c r="AF33" i="1"/>
  <c r="AF32" i="1"/>
  <c r="AG32" i="1" s="1"/>
  <c r="AF31" i="1"/>
  <c r="AG31" i="1" s="1"/>
  <c r="AH31" i="1" s="1"/>
  <c r="AI31" i="1" s="1"/>
  <c r="AJ31" i="1" s="1"/>
  <c r="AK31" i="1" s="1"/>
  <c r="AL31" i="1" s="1"/>
  <c r="AF30" i="1"/>
  <c r="AG30" i="1" s="1"/>
  <c r="AH30" i="1" s="1"/>
  <c r="AI30" i="1" s="1"/>
  <c r="AJ30" i="1" s="1"/>
  <c r="AK30" i="1" s="1"/>
  <c r="AL30" i="1" s="1"/>
  <c r="AF29" i="1"/>
  <c r="AF28" i="1"/>
  <c r="AG28" i="1" s="1"/>
  <c r="AH28" i="1" s="1"/>
  <c r="AI28" i="1" s="1"/>
  <c r="AJ28" i="1" s="1"/>
  <c r="AK28" i="1" s="1"/>
  <c r="AL28" i="1" s="1"/>
  <c r="AF27" i="1"/>
  <c r="AG27" i="1" s="1"/>
  <c r="AH27" i="1" s="1"/>
  <c r="AF26" i="1"/>
  <c r="AG26" i="1" s="1"/>
  <c r="AH26" i="1" s="1"/>
  <c r="AI26" i="1" s="1"/>
  <c r="AJ26" i="1" s="1"/>
  <c r="AK26" i="1" s="1"/>
  <c r="AL26" i="1" s="1"/>
  <c r="AB26" i="1" s="1"/>
  <c r="AF25" i="1"/>
  <c r="AG25" i="1" s="1"/>
  <c r="AH25" i="1" s="1"/>
  <c r="AI25" i="1" s="1"/>
  <c r="AJ25" i="1" s="1"/>
  <c r="AK25" i="1" s="1"/>
  <c r="AL25" i="1" s="1"/>
  <c r="AF24" i="1"/>
  <c r="AG24" i="1" s="1"/>
  <c r="AH24" i="1" s="1"/>
  <c r="AI24" i="1" s="1"/>
  <c r="AJ24" i="1" s="1"/>
  <c r="AK24" i="1" s="1"/>
  <c r="AL24" i="1" s="1"/>
  <c r="AF23" i="1"/>
  <c r="AG23" i="1" s="1"/>
  <c r="AF22" i="1"/>
  <c r="AF21" i="1"/>
  <c r="AG21" i="1" s="1"/>
  <c r="AH21" i="1" s="1"/>
  <c r="AI21" i="1" s="1"/>
  <c r="AJ21" i="1" s="1"/>
  <c r="AK21" i="1" s="1"/>
  <c r="AL21" i="1" s="1"/>
  <c r="AF20" i="1"/>
  <c r="AF19" i="1"/>
  <c r="AF18" i="1"/>
  <c r="AG18" i="1" s="1"/>
  <c r="AH18" i="1" s="1"/>
  <c r="AI18" i="1" s="1"/>
  <c r="AJ18" i="1" s="1"/>
  <c r="AK18" i="1" s="1"/>
  <c r="AL18" i="1" s="1"/>
  <c r="AF17" i="1"/>
  <c r="AF16" i="1"/>
  <c r="AG16" i="1" s="1"/>
  <c r="AF15" i="1"/>
  <c r="AG15" i="1" s="1"/>
  <c r="AH15" i="1" s="1"/>
  <c r="AI15" i="1" s="1"/>
  <c r="AJ15" i="1" s="1"/>
  <c r="AK15" i="1" s="1"/>
  <c r="AL15" i="1" s="1"/>
  <c r="AF14" i="1"/>
  <c r="AA14" i="1"/>
  <c r="AS13" i="1"/>
  <c r="AR13" i="1"/>
  <c r="AT13" i="1" s="1"/>
  <c r="AF13" i="1"/>
  <c r="AG13" i="1" s="1"/>
  <c r="AH13" i="1" s="1"/>
  <c r="AI13" i="1" s="1"/>
  <c r="AJ13" i="1" s="1"/>
  <c r="AK13" i="1" s="1"/>
  <c r="AA13" i="1"/>
  <c r="C13" i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AS12" i="1"/>
  <c r="AR12" i="1"/>
  <c r="AT12" i="1" s="1"/>
  <c r="AF12" i="1"/>
  <c r="AG12" i="1" s="1"/>
  <c r="AH12" i="1" s="1"/>
  <c r="AI12" i="1" s="1"/>
  <c r="AJ12" i="1" s="1"/>
  <c r="AK12" i="1" s="1"/>
  <c r="AL12" i="1" s="1"/>
  <c r="C12" i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B12" i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AD11" i="1"/>
  <c r="AD12" i="1" s="1"/>
  <c r="AD13" i="1" s="1"/>
  <c r="AD14" i="1" s="1"/>
  <c r="AC11" i="1"/>
  <c r="G8" i="1"/>
  <c r="G7" i="1"/>
  <c r="B7" i="1"/>
  <c r="AH6" i="1"/>
  <c r="B6" i="1"/>
  <c r="AR5" i="1"/>
  <c r="AQ5" i="1"/>
  <c r="B5" i="1"/>
  <c r="G6" i="1" s="1"/>
  <c r="AR4" i="1"/>
  <c r="AQ4" i="1"/>
  <c r="H4" i="1"/>
  <c r="B4" i="1"/>
  <c r="AB30" i="1" l="1"/>
  <c r="AM30" i="1" s="1"/>
  <c r="AN30" i="1" s="1"/>
  <c r="AB102" i="1"/>
  <c r="AB88" i="1"/>
  <c r="AM88" i="1" s="1"/>
  <c r="AN88" i="1" s="1"/>
  <c r="AG118" i="1"/>
  <c r="AH118" i="1" s="1"/>
  <c r="AI118" i="1" s="1"/>
  <c r="AJ118" i="1" s="1"/>
  <c r="AK118" i="1" s="1"/>
  <c r="AL118" i="1" s="1"/>
  <c r="AQ6" i="1"/>
  <c r="AQ7" i="1" s="1"/>
  <c r="AR6" i="1"/>
  <c r="AR7" i="1" s="1"/>
  <c r="AD5" i="1" s="1"/>
  <c r="AB49" i="1"/>
  <c r="AM49" i="1" s="1"/>
  <c r="AB117" i="1"/>
  <c r="AM117" i="1" s="1"/>
  <c r="AB81" i="1"/>
  <c r="K81" i="1" s="1"/>
  <c r="AL13" i="1"/>
  <c r="AB13" i="1" s="1"/>
  <c r="AM26" i="1"/>
  <c r="AJ106" i="1"/>
  <c r="AK106" i="1" s="1"/>
  <c r="AL106" i="1" s="1"/>
  <c r="AK36" i="1"/>
  <c r="AL36" i="1" s="1"/>
  <c r="AK38" i="1"/>
  <c r="AL38" i="1" s="1"/>
  <c r="AH71" i="1"/>
  <c r="AI71" i="1" s="1"/>
  <c r="AJ71" i="1" s="1"/>
  <c r="AK71" i="1" s="1"/>
  <c r="AL71" i="1" s="1"/>
  <c r="AG123" i="1"/>
  <c r="AH123" i="1" s="1"/>
  <c r="AI123" i="1" s="1"/>
  <c r="AJ123" i="1" s="1"/>
  <c r="AK123" i="1" s="1"/>
  <c r="AL123" i="1" s="1"/>
  <c r="AG42" i="1"/>
  <c r="AH42" i="1" s="1"/>
  <c r="AI42" i="1" s="1"/>
  <c r="AJ42" i="1" s="1"/>
  <c r="AK42" i="1" s="1"/>
  <c r="AL42" i="1" s="1"/>
  <c r="AB47" i="1"/>
  <c r="AB12" i="1"/>
  <c r="AA15" i="1"/>
  <c r="AA16" i="1"/>
  <c r="AD15" i="1"/>
  <c r="AD16" i="1" s="1"/>
  <c r="AB24" i="1"/>
  <c r="AM24" i="1" s="1"/>
  <c r="K24" i="1" s="1"/>
  <c r="AB25" i="1"/>
  <c r="AB28" i="1"/>
  <c r="AG33" i="1"/>
  <c r="AH33" i="1" s="1"/>
  <c r="AI33" i="1" s="1"/>
  <c r="AJ33" i="1" s="1"/>
  <c r="AK33" i="1" s="1"/>
  <c r="AL33" i="1" s="1"/>
  <c r="AG41" i="1"/>
  <c r="AH41" i="1" s="1"/>
  <c r="AI41" i="1" s="1"/>
  <c r="AJ41" i="1" s="1"/>
  <c r="AK41" i="1" s="1"/>
  <c r="AL41" i="1" s="1"/>
  <c r="AG44" i="1"/>
  <c r="AH44" i="1" s="1"/>
  <c r="AI44" i="1" s="1"/>
  <c r="AJ44" i="1" s="1"/>
  <c r="AK44" i="1" s="1"/>
  <c r="AL44" i="1" s="1"/>
  <c r="AB15" i="1"/>
  <c r="AG19" i="1"/>
  <c r="AH19" i="1" s="1"/>
  <c r="AI19" i="1" s="1"/>
  <c r="AJ19" i="1" s="1"/>
  <c r="AK19" i="1" s="1"/>
  <c r="AL19" i="1" s="1"/>
  <c r="AG29" i="1"/>
  <c r="AH29" i="1" s="1"/>
  <c r="AI29" i="1" s="1"/>
  <c r="AJ29" i="1" s="1"/>
  <c r="AK29" i="1" s="1"/>
  <c r="AL29" i="1" s="1"/>
  <c r="AB53" i="1"/>
  <c r="AB55" i="1"/>
  <c r="AB76" i="1"/>
  <c r="AG83" i="1"/>
  <c r="AH83" i="1" s="1"/>
  <c r="AI83" i="1" s="1"/>
  <c r="AJ83" i="1" s="1"/>
  <c r="AK83" i="1" s="1"/>
  <c r="AL83" i="1" s="1"/>
  <c r="AB57" i="1"/>
  <c r="AG14" i="1"/>
  <c r="AH14" i="1" s="1"/>
  <c r="AI14" i="1" s="1"/>
  <c r="AJ14" i="1" s="1"/>
  <c r="AK14" i="1" s="1"/>
  <c r="AL14" i="1" s="1"/>
  <c r="AH16" i="1"/>
  <c r="AI16" i="1" s="1"/>
  <c r="AJ16" i="1" s="1"/>
  <c r="AK16" i="1" s="1"/>
  <c r="AL16" i="1" s="1"/>
  <c r="AG17" i="1"/>
  <c r="AH17" i="1" s="1"/>
  <c r="AI17" i="1" s="1"/>
  <c r="AJ17" i="1" s="1"/>
  <c r="AK17" i="1" s="1"/>
  <c r="AL17" i="1" s="1"/>
  <c r="AB18" i="1"/>
  <c r="AH23" i="1"/>
  <c r="AI23" i="1" s="1"/>
  <c r="AJ23" i="1" s="1"/>
  <c r="AK23" i="1" s="1"/>
  <c r="AL23" i="1" s="1"/>
  <c r="AI27" i="1"/>
  <c r="AJ27" i="1" s="1"/>
  <c r="AK27" i="1" s="1"/>
  <c r="AL27" i="1" s="1"/>
  <c r="AB31" i="1"/>
  <c r="AH32" i="1"/>
  <c r="AI32" i="1" s="1"/>
  <c r="AJ32" i="1" s="1"/>
  <c r="AK32" i="1" s="1"/>
  <c r="AL32" i="1" s="1"/>
  <c r="AB45" i="1"/>
  <c r="AG46" i="1"/>
  <c r="AH46" i="1" s="1"/>
  <c r="AI46" i="1" s="1"/>
  <c r="AJ46" i="1" s="1"/>
  <c r="AK46" i="1" s="1"/>
  <c r="AL46" i="1" s="1"/>
  <c r="AH51" i="1"/>
  <c r="AI51" i="1" s="1"/>
  <c r="AJ51" i="1" s="1"/>
  <c r="AK51" i="1" s="1"/>
  <c r="AL51" i="1" s="1"/>
  <c r="AB67" i="1"/>
  <c r="AH73" i="1"/>
  <c r="AI73" i="1" s="1"/>
  <c r="AJ73" i="1" s="1"/>
  <c r="AK73" i="1" s="1"/>
  <c r="AL73" i="1" s="1"/>
  <c r="AG77" i="1"/>
  <c r="AH77" i="1" s="1"/>
  <c r="AI77" i="1" s="1"/>
  <c r="AJ77" i="1" s="1"/>
  <c r="AK77" i="1" s="1"/>
  <c r="AL77" i="1" s="1"/>
  <c r="AB77" i="1" s="1"/>
  <c r="AJ91" i="1"/>
  <c r="AK91" i="1" s="1"/>
  <c r="AL91" i="1" s="1"/>
  <c r="AB34" i="1"/>
  <c r="AG48" i="1"/>
  <c r="AH48" i="1" s="1"/>
  <c r="AI48" i="1" s="1"/>
  <c r="AJ48" i="1" s="1"/>
  <c r="AK48" i="1" s="1"/>
  <c r="AL48" i="1" s="1"/>
  <c r="AB21" i="1"/>
  <c r="AG52" i="1"/>
  <c r="AH52" i="1" s="1"/>
  <c r="AI52" i="1" s="1"/>
  <c r="AJ52" i="1" s="1"/>
  <c r="AK52" i="1" s="1"/>
  <c r="AL52" i="1" s="1"/>
  <c r="AL87" i="1"/>
  <c r="AB87" i="1" s="1"/>
  <c r="AG22" i="1"/>
  <c r="AH22" i="1" s="1"/>
  <c r="AI22" i="1" s="1"/>
  <c r="AJ22" i="1" s="1"/>
  <c r="AK22" i="1" s="1"/>
  <c r="AL22" i="1" s="1"/>
  <c r="AH39" i="1"/>
  <c r="AI39" i="1" s="1"/>
  <c r="AJ39" i="1" s="1"/>
  <c r="AK39" i="1" s="1"/>
  <c r="AL39" i="1" s="1"/>
  <c r="AG20" i="1"/>
  <c r="AH20" i="1" s="1"/>
  <c r="AI20" i="1" s="1"/>
  <c r="AJ20" i="1" s="1"/>
  <c r="AK20" i="1" s="1"/>
  <c r="AL20" i="1" s="1"/>
  <c r="AH66" i="1"/>
  <c r="AI66" i="1" s="1"/>
  <c r="AJ66" i="1" s="1"/>
  <c r="AK66" i="1" s="1"/>
  <c r="AL66" i="1" s="1"/>
  <c r="AG68" i="1"/>
  <c r="AH68" i="1" s="1"/>
  <c r="AI68" i="1" s="1"/>
  <c r="AJ68" i="1" s="1"/>
  <c r="AK68" i="1" s="1"/>
  <c r="AL68" i="1" s="1"/>
  <c r="AG75" i="1"/>
  <c r="AH75" i="1" s="1"/>
  <c r="AI75" i="1" s="1"/>
  <c r="AJ75" i="1" s="1"/>
  <c r="AK75" i="1" s="1"/>
  <c r="AL75" i="1" s="1"/>
  <c r="AG78" i="1"/>
  <c r="AH78" i="1" s="1"/>
  <c r="AI78" i="1" s="1"/>
  <c r="AJ78" i="1" s="1"/>
  <c r="AK78" i="1" s="1"/>
  <c r="AL78" i="1" s="1"/>
  <c r="AI107" i="1"/>
  <c r="AJ107" i="1" s="1"/>
  <c r="AK107" i="1" s="1"/>
  <c r="AL107" i="1" s="1"/>
  <c r="AB50" i="1"/>
  <c r="AH98" i="1"/>
  <c r="AI98" i="1" s="1"/>
  <c r="AJ98" i="1" s="1"/>
  <c r="AK98" i="1" s="1"/>
  <c r="AL98" i="1" s="1"/>
  <c r="AG119" i="1"/>
  <c r="AH119" i="1" s="1"/>
  <c r="AI119" i="1" s="1"/>
  <c r="AJ119" i="1" s="1"/>
  <c r="AK119" i="1" s="1"/>
  <c r="AL119" i="1" s="1"/>
  <c r="AG35" i="1"/>
  <c r="AH35" i="1" s="1"/>
  <c r="AI35" i="1" s="1"/>
  <c r="AJ35" i="1" s="1"/>
  <c r="AK35" i="1" s="1"/>
  <c r="AL35" i="1" s="1"/>
  <c r="AB37" i="1"/>
  <c r="AB40" i="1"/>
  <c r="AH43" i="1"/>
  <c r="AI43" i="1" s="1"/>
  <c r="AJ43" i="1" s="1"/>
  <c r="AK43" i="1" s="1"/>
  <c r="AL43" i="1" s="1"/>
  <c r="AH62" i="1"/>
  <c r="AI62" i="1" s="1"/>
  <c r="AJ62" i="1" s="1"/>
  <c r="AK62" i="1" s="1"/>
  <c r="AL62" i="1" s="1"/>
  <c r="AG108" i="1"/>
  <c r="AH108" i="1" s="1"/>
  <c r="AI108" i="1" s="1"/>
  <c r="AJ108" i="1" s="1"/>
  <c r="AK108" i="1" s="1"/>
  <c r="AL108" i="1" s="1"/>
  <c r="AH113" i="1"/>
  <c r="AI113" i="1" s="1"/>
  <c r="AJ113" i="1" s="1"/>
  <c r="AK113" i="1" s="1"/>
  <c r="AL113" i="1" s="1"/>
  <c r="AG115" i="1"/>
  <c r="AH115" i="1" s="1"/>
  <c r="AI115" i="1" s="1"/>
  <c r="AJ115" i="1" s="1"/>
  <c r="AK115" i="1" s="1"/>
  <c r="AL115" i="1" s="1"/>
  <c r="AB54" i="1"/>
  <c r="AB60" i="1"/>
  <c r="AG69" i="1"/>
  <c r="AH69" i="1" s="1"/>
  <c r="AI69" i="1" s="1"/>
  <c r="AJ69" i="1" s="1"/>
  <c r="AK69" i="1" s="1"/>
  <c r="AL69" i="1" s="1"/>
  <c r="AG97" i="1"/>
  <c r="AH97" i="1" s="1"/>
  <c r="AI97" i="1" s="1"/>
  <c r="AJ97" i="1" s="1"/>
  <c r="AK97" i="1" s="1"/>
  <c r="AL97" i="1" s="1"/>
  <c r="K100" i="1"/>
  <c r="AM100" i="1"/>
  <c r="AN100" i="1" s="1"/>
  <c r="AG63" i="1"/>
  <c r="AH63" i="1" s="1"/>
  <c r="AI63" i="1" s="1"/>
  <c r="AJ63" i="1" s="1"/>
  <c r="AK63" i="1" s="1"/>
  <c r="AL63" i="1" s="1"/>
  <c r="AG64" i="1"/>
  <c r="AH64" i="1" s="1"/>
  <c r="AI64" i="1" s="1"/>
  <c r="AJ64" i="1" s="1"/>
  <c r="AK64" i="1" s="1"/>
  <c r="AL64" i="1" s="1"/>
  <c r="AG65" i="1"/>
  <c r="AH65" i="1" s="1"/>
  <c r="AI65" i="1" s="1"/>
  <c r="AJ65" i="1" s="1"/>
  <c r="AK65" i="1" s="1"/>
  <c r="AL65" i="1" s="1"/>
  <c r="AI79" i="1"/>
  <c r="AJ79" i="1" s="1"/>
  <c r="AK79" i="1" s="1"/>
  <c r="AL79" i="1" s="1"/>
  <c r="AH105" i="1"/>
  <c r="AI105" i="1" s="1"/>
  <c r="AJ105" i="1" s="1"/>
  <c r="AK105" i="1" s="1"/>
  <c r="AL105" i="1" s="1"/>
  <c r="AB56" i="1"/>
  <c r="AB58" i="1"/>
  <c r="AB70" i="1"/>
  <c r="AB122" i="1"/>
  <c r="AB59" i="1"/>
  <c r="AB61" i="1"/>
  <c r="AB85" i="1"/>
  <c r="AI94" i="1"/>
  <c r="AJ94" i="1" s="1"/>
  <c r="AK94" i="1" s="1"/>
  <c r="AL94" i="1" s="1"/>
  <c r="AB72" i="1"/>
  <c r="AH80" i="1"/>
  <c r="AI80" i="1" s="1"/>
  <c r="AJ80" i="1" s="1"/>
  <c r="AK80" i="1" s="1"/>
  <c r="AL80" i="1" s="1"/>
  <c r="AH84" i="1"/>
  <c r="AI84" i="1" s="1"/>
  <c r="AJ84" i="1" s="1"/>
  <c r="AK84" i="1" s="1"/>
  <c r="AL84" i="1" s="1"/>
  <c r="AG74" i="1"/>
  <c r="AH74" i="1" s="1"/>
  <c r="AI74" i="1" s="1"/>
  <c r="AJ74" i="1" s="1"/>
  <c r="AK74" i="1" s="1"/>
  <c r="AL74" i="1" s="1"/>
  <c r="AH86" i="1"/>
  <c r="AI86" i="1" s="1"/>
  <c r="AJ86" i="1" s="1"/>
  <c r="AK86" i="1" s="1"/>
  <c r="AL86" i="1" s="1"/>
  <c r="AH112" i="1"/>
  <c r="AI112" i="1" s="1"/>
  <c r="AJ112" i="1" s="1"/>
  <c r="AK112" i="1" s="1"/>
  <c r="AL112" i="1" s="1"/>
  <c r="AH92" i="1"/>
  <c r="AI92" i="1" s="1"/>
  <c r="AJ92" i="1" s="1"/>
  <c r="AK92" i="1" s="1"/>
  <c r="AL92" i="1" s="1"/>
  <c r="AG110" i="1"/>
  <c r="AH110" i="1" s="1"/>
  <c r="AI110" i="1" s="1"/>
  <c r="AJ110" i="1" s="1"/>
  <c r="AK110" i="1" s="1"/>
  <c r="AL110" i="1" s="1"/>
  <c r="AG89" i="1"/>
  <c r="AH89" i="1" s="1"/>
  <c r="AI89" i="1" s="1"/>
  <c r="AJ89" i="1" s="1"/>
  <c r="AK89" i="1" s="1"/>
  <c r="AL89" i="1" s="1"/>
  <c r="AH120" i="1"/>
  <c r="AI120" i="1" s="1"/>
  <c r="AJ120" i="1" s="1"/>
  <c r="AK120" i="1" s="1"/>
  <c r="AL120" i="1" s="1"/>
  <c r="AB82" i="1"/>
  <c r="AB90" i="1"/>
  <c r="AG93" i="1"/>
  <c r="AH93" i="1" s="1"/>
  <c r="AI93" i="1" s="1"/>
  <c r="AJ93" i="1" s="1"/>
  <c r="AK93" i="1" s="1"/>
  <c r="AL93" i="1" s="1"/>
  <c r="AB99" i="1"/>
  <c r="AB111" i="1"/>
  <c r="AB104" i="1"/>
  <c r="AB114" i="1"/>
  <c r="AB121" i="1"/>
  <c r="AG95" i="1"/>
  <c r="AH95" i="1" s="1"/>
  <c r="AI95" i="1" s="1"/>
  <c r="AJ95" i="1" s="1"/>
  <c r="AK95" i="1" s="1"/>
  <c r="AL95" i="1" s="1"/>
  <c r="AG109" i="1"/>
  <c r="AH109" i="1" s="1"/>
  <c r="AI109" i="1" s="1"/>
  <c r="AJ109" i="1" s="1"/>
  <c r="AK109" i="1" s="1"/>
  <c r="AL109" i="1" s="1"/>
  <c r="AB96" i="1"/>
  <c r="AB101" i="1"/>
  <c r="AB103" i="1"/>
  <c r="AB116" i="1"/>
  <c r="AN26" i="1" l="1"/>
  <c r="K26" i="1"/>
  <c r="AM81" i="1"/>
  <c r="K49" i="1"/>
  <c r="AB20" i="1"/>
  <c r="AB46" i="1"/>
  <c r="AM46" i="1" s="1"/>
  <c r="AN46" i="1" s="1"/>
  <c r="AB16" i="1"/>
  <c r="K30" i="1"/>
  <c r="L30" i="1" s="1"/>
  <c r="K88" i="1"/>
  <c r="L88" i="1" s="1"/>
  <c r="AB108" i="1"/>
  <c r="K108" i="1" s="1"/>
  <c r="AB62" i="1"/>
  <c r="K62" i="1" s="1"/>
  <c r="AB32" i="1"/>
  <c r="AM32" i="1" s="1"/>
  <c r="AN32" i="1" s="1"/>
  <c r="AB38" i="1"/>
  <c r="K38" i="1" s="1"/>
  <c r="AB120" i="1"/>
  <c r="K120" i="1" s="1"/>
  <c r="AB74" i="1"/>
  <c r="K74" i="1" s="1"/>
  <c r="AB52" i="1"/>
  <c r="K52" i="1" s="1"/>
  <c r="AB44" i="1"/>
  <c r="AM44" i="1" s="1"/>
  <c r="AN44" i="1" s="1"/>
  <c r="AB118" i="1"/>
  <c r="AB80" i="1"/>
  <c r="AM80" i="1" s="1"/>
  <c r="AN80" i="1" s="1"/>
  <c r="AB78" i="1"/>
  <c r="AM78" i="1" s="1"/>
  <c r="AN78" i="1" s="1"/>
  <c r="AB64" i="1"/>
  <c r="AM64" i="1" s="1"/>
  <c r="AN64" i="1" s="1"/>
  <c r="AB22" i="1"/>
  <c r="AB14" i="1"/>
  <c r="AM14" i="1" s="1"/>
  <c r="AB106" i="1"/>
  <c r="K106" i="1" s="1"/>
  <c r="AM102" i="1"/>
  <c r="AN102" i="1" s="1"/>
  <c r="K102" i="1"/>
  <c r="L102" i="1" s="1"/>
  <c r="AB112" i="1"/>
  <c r="K112" i="1" s="1"/>
  <c r="AB69" i="1"/>
  <c r="AM69" i="1" s="1"/>
  <c r="AB98" i="1"/>
  <c r="K98" i="1" s="1"/>
  <c r="AB68" i="1"/>
  <c r="K68" i="1" s="1"/>
  <c r="AB119" i="1"/>
  <c r="AM119" i="1" s="1"/>
  <c r="AB73" i="1"/>
  <c r="AM73" i="1" s="1"/>
  <c r="AB79" i="1"/>
  <c r="AM79" i="1" s="1"/>
  <c r="AB33" i="1"/>
  <c r="AB107" i="1"/>
  <c r="AM107" i="1" s="1"/>
  <c r="AB51" i="1"/>
  <c r="K51" i="1" s="1"/>
  <c r="AB23" i="1"/>
  <c r="AB105" i="1"/>
  <c r="AM105" i="1" s="1"/>
  <c r="AB113" i="1"/>
  <c r="K117" i="1"/>
  <c r="AB123" i="1"/>
  <c r="K123" i="1" s="1"/>
  <c r="AB71" i="1"/>
  <c r="K71" i="1" s="1"/>
  <c r="AB91" i="1"/>
  <c r="K91" i="1" s="1"/>
  <c r="AB109" i="1"/>
  <c r="AM109" i="1" s="1"/>
  <c r="AB115" i="1"/>
  <c r="AM115" i="1" s="1"/>
  <c r="AB17" i="1"/>
  <c r="AB29" i="1"/>
  <c r="AB35" i="1"/>
  <c r="AM13" i="1"/>
  <c r="K13" i="1" s="1"/>
  <c r="K31" i="1"/>
  <c r="AM31" i="1"/>
  <c r="AM104" i="1"/>
  <c r="AN104" i="1" s="1"/>
  <c r="K104" i="1"/>
  <c r="AB83" i="1"/>
  <c r="AM12" i="1"/>
  <c r="K12" i="1" s="1"/>
  <c r="K72" i="1"/>
  <c r="AM72" i="1"/>
  <c r="AN72" i="1" s="1"/>
  <c r="K58" i="1"/>
  <c r="AM58" i="1"/>
  <c r="AN58" i="1" s="1"/>
  <c r="AB66" i="1"/>
  <c r="K77" i="1"/>
  <c r="AM77" i="1"/>
  <c r="AB95" i="1"/>
  <c r="AB93" i="1"/>
  <c r="AB110" i="1"/>
  <c r="AB94" i="1"/>
  <c r="K56" i="1"/>
  <c r="AM56" i="1"/>
  <c r="AN56" i="1" s="1"/>
  <c r="K60" i="1"/>
  <c r="AM60" i="1"/>
  <c r="AN60" i="1" s="1"/>
  <c r="AB43" i="1"/>
  <c r="AB27" i="1"/>
  <c r="AM53" i="1"/>
  <c r="K53" i="1"/>
  <c r="AB19" i="1"/>
  <c r="AB42" i="1"/>
  <c r="K114" i="1"/>
  <c r="AM114" i="1"/>
  <c r="AN114" i="1" s="1"/>
  <c r="AB84" i="1"/>
  <c r="AM50" i="1"/>
  <c r="AN50" i="1" s="1"/>
  <c r="K50" i="1"/>
  <c r="AM34" i="1"/>
  <c r="AN34" i="1" s="1"/>
  <c r="K34" i="1"/>
  <c r="AM96" i="1"/>
  <c r="AN96" i="1" s="1"/>
  <c r="K96" i="1"/>
  <c r="K111" i="1"/>
  <c r="AM111" i="1"/>
  <c r="AM90" i="1"/>
  <c r="AN90" i="1" s="1"/>
  <c r="K90" i="1"/>
  <c r="K54" i="1"/>
  <c r="AM54" i="1"/>
  <c r="AN54" i="1" s="1"/>
  <c r="AB39" i="1"/>
  <c r="AM15" i="1"/>
  <c r="K15" i="1" s="1"/>
  <c r="K116" i="1"/>
  <c r="AM116" i="1"/>
  <c r="AN116" i="1" s="1"/>
  <c r="K121" i="1"/>
  <c r="AM121" i="1"/>
  <c r="AM82" i="1"/>
  <c r="AN82" i="1" s="1"/>
  <c r="K82" i="1"/>
  <c r="AB92" i="1"/>
  <c r="K85" i="1"/>
  <c r="AM85" i="1"/>
  <c r="AB65" i="1"/>
  <c r="AB75" i="1"/>
  <c r="AM21" i="1"/>
  <c r="K21" i="1" s="1"/>
  <c r="K67" i="1"/>
  <c r="AM67" i="1"/>
  <c r="AB41" i="1"/>
  <c r="AD17" i="1"/>
  <c r="AD18" i="1" s="1"/>
  <c r="AB36" i="1"/>
  <c r="AM103" i="1"/>
  <c r="K103" i="1"/>
  <c r="AM61" i="1"/>
  <c r="K61" i="1"/>
  <c r="K59" i="1"/>
  <c r="AM59" i="1"/>
  <c r="AB48" i="1"/>
  <c r="AM122" i="1"/>
  <c r="AN122" i="1" s="1"/>
  <c r="K122" i="1"/>
  <c r="AB97" i="1"/>
  <c r="K87" i="1"/>
  <c r="AM87" i="1"/>
  <c r="AB89" i="1"/>
  <c r="AM57" i="1"/>
  <c r="K57" i="1"/>
  <c r="AM76" i="1"/>
  <c r="AN76" i="1" s="1"/>
  <c r="K76" i="1"/>
  <c r="AM28" i="1"/>
  <c r="AN28" i="1" s="1"/>
  <c r="L100" i="1"/>
  <c r="AA17" i="1"/>
  <c r="AA18" i="1"/>
  <c r="AM101" i="1"/>
  <c r="K101" i="1"/>
  <c r="AM40" i="1"/>
  <c r="AN40" i="1" s="1"/>
  <c r="K40" i="1"/>
  <c r="K37" i="1"/>
  <c r="AM37" i="1"/>
  <c r="K99" i="1"/>
  <c r="AM99" i="1"/>
  <c r="AB86" i="1"/>
  <c r="AM70" i="1"/>
  <c r="AN70" i="1" s="1"/>
  <c r="K70" i="1"/>
  <c r="AB63" i="1"/>
  <c r="AM45" i="1"/>
  <c r="K45" i="1"/>
  <c r="AM18" i="1"/>
  <c r="K18" i="1" s="1"/>
  <c r="AM55" i="1"/>
  <c r="K55" i="1"/>
  <c r="AM25" i="1"/>
  <c r="K25" i="1"/>
  <c r="AM47" i="1"/>
  <c r="K47" i="1"/>
  <c r="AM33" i="1" l="1"/>
  <c r="K35" i="1"/>
  <c r="AM29" i="1"/>
  <c r="K29" i="1" s="1"/>
  <c r="K113" i="1"/>
  <c r="K28" i="1"/>
  <c r="L28" i="1" s="1"/>
  <c r="L26" i="1"/>
  <c r="AN14" i="1"/>
  <c r="AM108" i="1"/>
  <c r="AN108" i="1" s="1"/>
  <c r="AM23" i="1"/>
  <c r="K23" i="1" s="1"/>
  <c r="AM17" i="1"/>
  <c r="K17" i="1" s="1"/>
  <c r="K115" i="1"/>
  <c r="AM123" i="1"/>
  <c r="K69" i="1"/>
  <c r="AM51" i="1"/>
  <c r="K109" i="1"/>
  <c r="K73" i="1"/>
  <c r="K32" i="1"/>
  <c r="L32" i="1" s="1"/>
  <c r="AM20" i="1"/>
  <c r="AN20" i="1" s="1"/>
  <c r="AM16" i="1"/>
  <c r="AN16" i="1" s="1"/>
  <c r="AM98" i="1"/>
  <c r="AN98" i="1" s="1"/>
  <c r="K44" i="1"/>
  <c r="L44" i="1" s="1"/>
  <c r="AM106" i="1"/>
  <c r="AN106" i="1" s="1"/>
  <c r="AM52" i="1"/>
  <c r="AN52" i="1" s="1"/>
  <c r="K64" i="1"/>
  <c r="L64" i="1" s="1"/>
  <c r="K78" i="1"/>
  <c r="L78" i="1" s="1"/>
  <c r="K46" i="1"/>
  <c r="L46" i="1" s="1"/>
  <c r="AM38" i="1"/>
  <c r="AN38" i="1" s="1"/>
  <c r="K80" i="1"/>
  <c r="L80" i="1" s="1"/>
  <c r="AM112" i="1"/>
  <c r="AN112" i="1" s="1"/>
  <c r="AM74" i="1"/>
  <c r="AN74" i="1" s="1"/>
  <c r="AM22" i="1"/>
  <c r="AM62" i="1"/>
  <c r="AN62" i="1" s="1"/>
  <c r="AM118" i="1"/>
  <c r="AN118" i="1" s="1"/>
  <c r="K118" i="1"/>
  <c r="L118" i="1" s="1"/>
  <c r="AM113" i="1"/>
  <c r="K14" i="1"/>
  <c r="AM68" i="1"/>
  <c r="AN68" i="1" s="1"/>
  <c r="AM120" i="1"/>
  <c r="AN120" i="1" s="1"/>
  <c r="K107" i="1"/>
  <c r="K33" i="1"/>
  <c r="K105" i="1"/>
  <c r="K119" i="1"/>
  <c r="AM71" i="1"/>
  <c r="K79" i="1"/>
  <c r="AM91" i="1"/>
  <c r="AM35" i="1"/>
  <c r="L114" i="1"/>
  <c r="K93" i="1"/>
  <c r="AM93" i="1"/>
  <c r="AD19" i="1"/>
  <c r="AD20" i="1" s="1"/>
  <c r="AC12" i="1"/>
  <c r="AN12" i="1"/>
  <c r="AP12" i="1" s="1"/>
  <c r="L120" i="1"/>
  <c r="K41" i="1"/>
  <c r="AM41" i="1"/>
  <c r="L108" i="1"/>
  <c r="L60" i="1"/>
  <c r="AM63" i="1"/>
  <c r="K63" i="1"/>
  <c r="AM75" i="1"/>
  <c r="K75" i="1"/>
  <c r="L96" i="1"/>
  <c r="AM19" i="1"/>
  <c r="K19" i="1" s="1"/>
  <c r="L70" i="1"/>
  <c r="L76" i="1"/>
  <c r="AM89" i="1"/>
  <c r="K89" i="1"/>
  <c r="AM65" i="1"/>
  <c r="K65" i="1"/>
  <c r="L52" i="1"/>
  <c r="L54" i="1"/>
  <c r="L112" i="1"/>
  <c r="L56" i="1"/>
  <c r="L104" i="1"/>
  <c r="K36" i="1"/>
  <c r="AM36" i="1"/>
  <c r="AN36" i="1" s="1"/>
  <c r="L116" i="1"/>
  <c r="L98" i="1"/>
  <c r="AM27" i="1"/>
  <c r="K27" i="1" s="1"/>
  <c r="L68" i="1"/>
  <c r="AM42" i="1"/>
  <c r="AN42" i="1" s="1"/>
  <c r="K42" i="1"/>
  <c r="L82" i="1"/>
  <c r="L106" i="1"/>
  <c r="AM83" i="1"/>
  <c r="K83" i="1"/>
  <c r="AA19" i="1"/>
  <c r="AA20" i="1"/>
  <c r="K39" i="1"/>
  <c r="AM39" i="1"/>
  <c r="L40" i="1"/>
  <c r="L62" i="1"/>
  <c r="L38" i="1"/>
  <c r="AM48" i="1"/>
  <c r="AN48" i="1" s="1"/>
  <c r="K48" i="1"/>
  <c r="L34" i="1"/>
  <c r="AM94" i="1"/>
  <c r="AN94" i="1" s="1"/>
  <c r="K94" i="1"/>
  <c r="K86" i="1"/>
  <c r="AM86" i="1"/>
  <c r="AN86" i="1" s="1"/>
  <c r="K84" i="1"/>
  <c r="AM84" i="1"/>
  <c r="AN84" i="1" s="1"/>
  <c r="K110" i="1"/>
  <c r="AM110" i="1"/>
  <c r="AN110" i="1" s="1"/>
  <c r="AM66" i="1"/>
  <c r="AN66" i="1" s="1"/>
  <c r="K66" i="1"/>
  <c r="L58" i="1"/>
  <c r="AM97" i="1"/>
  <c r="K97" i="1"/>
  <c r="AM43" i="1"/>
  <c r="K43" i="1"/>
  <c r="L72" i="1"/>
  <c r="L122" i="1"/>
  <c r="K124" i="1"/>
  <c r="L74" i="1"/>
  <c r="K92" i="1"/>
  <c r="AM92" i="1"/>
  <c r="AN92" i="1" s="1"/>
  <c r="L90" i="1"/>
  <c r="K95" i="1"/>
  <c r="AM95" i="1"/>
  <c r="L50" i="1"/>
  <c r="L12" i="1" l="1"/>
  <c r="L14" i="1"/>
  <c r="AN18" i="1"/>
  <c r="L18" i="1" s="1"/>
  <c r="AO12" i="1"/>
  <c r="AN22" i="1"/>
  <c r="AN24" i="1"/>
  <c r="L24" i="1" s="1"/>
  <c r="K22" i="1"/>
  <c r="K20" i="1"/>
  <c r="L20" i="1" s="1"/>
  <c r="K16" i="1"/>
  <c r="L16" i="1" s="1"/>
  <c r="AC13" i="1"/>
  <c r="L92" i="1"/>
  <c r="L84" i="1"/>
  <c r="L48" i="1"/>
  <c r="AD21" i="1"/>
  <c r="AD22" i="1" s="1"/>
  <c r="L86" i="1"/>
  <c r="AC14" i="1"/>
  <c r="L66" i="1"/>
  <c r="L94" i="1"/>
  <c r="L36" i="1"/>
  <c r="L42" i="1"/>
  <c r="AA22" i="1"/>
  <c r="AA21" i="1"/>
  <c r="L110" i="1"/>
  <c r="M12" i="1" l="1"/>
  <c r="L22" i="1"/>
  <c r="AD23" i="1"/>
  <c r="AD24" i="1" s="1"/>
  <c r="AA24" i="1"/>
  <c r="AA23" i="1"/>
  <c r="AC15" i="1"/>
  <c r="AC16" i="1"/>
  <c r="AP14" i="1" l="1"/>
  <c r="AO14" i="1" s="1"/>
  <c r="M14" i="1" s="1"/>
  <c r="AP16" i="1" s="1"/>
  <c r="AO16" i="1" s="1"/>
  <c r="M16" i="1" s="1"/>
  <c r="AP18" i="1" s="1"/>
  <c r="AD25" i="1"/>
  <c r="AD26" i="1" s="1"/>
  <c r="AC17" i="1"/>
  <c r="AC18" i="1"/>
  <c r="AA26" i="1"/>
  <c r="AA25" i="1"/>
  <c r="AO18" i="1" l="1"/>
  <c r="M18" i="1" s="1"/>
  <c r="AP20" i="1" s="1"/>
  <c r="AC19" i="1"/>
  <c r="AC20" i="1"/>
  <c r="AD27" i="1"/>
  <c r="AD28" i="1" s="1"/>
  <c r="AA27" i="1"/>
  <c r="AA28" i="1"/>
  <c r="T14" i="1" l="1"/>
  <c r="U16" i="1"/>
  <c r="Q14" i="1"/>
  <c r="O14" i="1"/>
  <c r="O16" i="1"/>
  <c r="O17" i="1"/>
  <c r="U14" i="1"/>
  <c r="AD29" i="1"/>
  <c r="AD30" i="1" s="1"/>
  <c r="AA29" i="1"/>
  <c r="AA30" i="1"/>
  <c r="AC21" i="1"/>
  <c r="AC22" i="1"/>
  <c r="AO20" i="1" l="1"/>
  <c r="M20" i="1" s="1"/>
  <c r="AP22" i="1" s="1"/>
  <c r="T17" i="1"/>
  <c r="V16" i="1"/>
  <c r="V17" i="1"/>
  <c r="AC23" i="1"/>
  <c r="AC24" i="1"/>
  <c r="AA31" i="1"/>
  <c r="AA32" i="1"/>
  <c r="AD31" i="1"/>
  <c r="AD32" i="1" s="1"/>
  <c r="AO22" i="1" l="1"/>
  <c r="M22" i="1" s="1"/>
  <c r="O18" i="1"/>
  <c r="T18" i="1"/>
  <c r="S18" i="1"/>
  <c r="AD33" i="1"/>
  <c r="AD34" i="1" s="1"/>
  <c r="AA33" i="1"/>
  <c r="AA34" i="1"/>
  <c r="AC25" i="1"/>
  <c r="AC26" i="1"/>
  <c r="AP24" i="1" l="1"/>
  <c r="AO24" i="1" s="1"/>
  <c r="M24" i="1" s="1"/>
  <c r="AP26" i="1" s="1"/>
  <c r="AO26" i="1" s="1"/>
  <c r="M26" i="1" s="1"/>
  <c r="AP28" i="1" s="1"/>
  <c r="AP30" i="1" s="1"/>
  <c r="AP32" i="1" s="1"/>
  <c r="AP34" i="1" s="1"/>
  <c r="AP36" i="1" s="1"/>
  <c r="AP38" i="1" s="1"/>
  <c r="AP40" i="1" s="1"/>
  <c r="AP42" i="1" s="1"/>
  <c r="AP44" i="1" s="1"/>
  <c r="AP46" i="1" s="1"/>
  <c r="AP48" i="1" s="1"/>
  <c r="AP50" i="1" s="1"/>
  <c r="AP52" i="1" s="1"/>
  <c r="AP54" i="1" s="1"/>
  <c r="AP56" i="1" s="1"/>
  <c r="AP58" i="1" s="1"/>
  <c r="AP60" i="1" s="1"/>
  <c r="AP62" i="1" s="1"/>
  <c r="AP64" i="1" s="1"/>
  <c r="AP66" i="1" s="1"/>
  <c r="AP68" i="1" s="1"/>
  <c r="AP70" i="1" s="1"/>
  <c r="AP72" i="1" s="1"/>
  <c r="AP74" i="1" s="1"/>
  <c r="AP76" i="1" s="1"/>
  <c r="AP78" i="1" s="1"/>
  <c r="AP80" i="1" s="1"/>
  <c r="AP82" i="1" s="1"/>
  <c r="AP84" i="1" s="1"/>
  <c r="AP86" i="1" s="1"/>
  <c r="AP88" i="1" s="1"/>
  <c r="AP90" i="1" s="1"/>
  <c r="AP92" i="1" s="1"/>
  <c r="AP94" i="1" s="1"/>
  <c r="AP96" i="1" s="1"/>
  <c r="AP98" i="1" s="1"/>
  <c r="AP100" i="1" s="1"/>
  <c r="AP102" i="1" s="1"/>
  <c r="AP104" i="1" s="1"/>
  <c r="AP106" i="1" s="1"/>
  <c r="AP108" i="1" s="1"/>
  <c r="AP110" i="1" s="1"/>
  <c r="AP112" i="1" s="1"/>
  <c r="AP114" i="1" s="1"/>
  <c r="AP116" i="1" s="1"/>
  <c r="AP118" i="1" s="1"/>
  <c r="AP120" i="1" s="1"/>
  <c r="AP122" i="1" s="1"/>
  <c r="AP124" i="1" s="1"/>
  <c r="AC27" i="1"/>
  <c r="AC28" i="1"/>
  <c r="AD35" i="1"/>
  <c r="AD36" i="1" s="1"/>
  <c r="AA36" i="1"/>
  <c r="AA35" i="1"/>
  <c r="AP126" i="1" l="1"/>
  <c r="AP128" i="1" s="1"/>
  <c r="AP130" i="1" s="1"/>
  <c r="AP132" i="1" s="1"/>
  <c r="AP134" i="1" s="1"/>
  <c r="AP136" i="1" s="1"/>
  <c r="AP138" i="1" s="1"/>
  <c r="AP140" i="1" s="1"/>
  <c r="AP142" i="1" s="1"/>
  <c r="AP144" i="1" s="1"/>
  <c r="AP146" i="1" s="1"/>
  <c r="AP148" i="1" s="1"/>
  <c r="AP150" i="1" s="1"/>
  <c r="AP152" i="1" s="1"/>
  <c r="AP154" i="1" s="1"/>
  <c r="AP156" i="1" s="1"/>
  <c r="AP158" i="1" s="1"/>
  <c r="AP160" i="1" s="1"/>
  <c r="AP162" i="1" s="1"/>
  <c r="AP164" i="1" s="1"/>
  <c r="AP166" i="1" s="1"/>
  <c r="AP168" i="1" s="1"/>
  <c r="AP170" i="1" s="1"/>
  <c r="AP172" i="1" s="1"/>
  <c r="AP174" i="1" s="1"/>
  <c r="AP176" i="1" s="1"/>
  <c r="AP178" i="1" s="1"/>
  <c r="AP180" i="1" s="1"/>
  <c r="AP182" i="1" s="1"/>
  <c r="AP184" i="1" s="1"/>
  <c r="AP186" i="1" s="1"/>
  <c r="AP188" i="1" s="1"/>
  <c r="AP190" i="1" s="1"/>
  <c r="AP192" i="1" s="1"/>
  <c r="AP194" i="1" s="1"/>
  <c r="L6" i="1"/>
  <c r="AO28" i="1"/>
  <c r="M28" i="1" s="1"/>
  <c r="O25" i="1"/>
  <c r="U22" i="1"/>
  <c r="U24" i="1"/>
  <c r="O22" i="1"/>
  <c r="O24" i="1"/>
  <c r="Q22" i="1"/>
  <c r="T22" i="1"/>
  <c r="AA38" i="1"/>
  <c r="AA37" i="1"/>
  <c r="AD37" i="1"/>
  <c r="AD38" i="1" s="1"/>
  <c r="AC29" i="1"/>
  <c r="AC30" i="1"/>
  <c r="T25" i="1" l="1"/>
  <c r="AO30" i="1"/>
  <c r="M30" i="1"/>
  <c r="V25" i="1"/>
  <c r="V24" i="1"/>
  <c r="AC31" i="1"/>
  <c r="AC32" i="1"/>
  <c r="AD39" i="1"/>
  <c r="AD40" i="1" s="1"/>
  <c r="AA40" i="1"/>
  <c r="AA39" i="1"/>
  <c r="S26" i="1" l="1"/>
  <c r="O26" i="1"/>
  <c r="T26" i="1"/>
  <c r="AO32" i="1"/>
  <c r="M32" i="1"/>
  <c r="AA41" i="1"/>
  <c r="AA42" i="1"/>
  <c r="AD41" i="1"/>
  <c r="AD42" i="1" s="1"/>
  <c r="AC33" i="1"/>
  <c r="AC34" i="1"/>
  <c r="AO34" i="1" l="1"/>
  <c r="M34" i="1"/>
  <c r="AD43" i="1"/>
  <c r="AD44" i="1" s="1"/>
  <c r="AA43" i="1"/>
  <c r="AA44" i="1"/>
  <c r="AC35" i="1"/>
  <c r="AC36" i="1"/>
  <c r="U30" i="1" l="1"/>
  <c r="T30" i="1"/>
  <c r="Q30" i="1"/>
  <c r="U32" i="1"/>
  <c r="O32" i="1"/>
  <c r="O30" i="1"/>
  <c r="O33" i="1"/>
  <c r="T33" i="1" s="1"/>
  <c r="M36" i="1"/>
  <c r="AO36" i="1"/>
  <c r="AD45" i="1"/>
  <c r="AD46" i="1" s="1"/>
  <c r="AA45" i="1"/>
  <c r="AA46" i="1"/>
  <c r="AC37" i="1"/>
  <c r="AC38" i="1"/>
  <c r="T34" i="1" l="1"/>
  <c r="S34" i="1"/>
  <c r="O34" i="1"/>
  <c r="V33" i="1"/>
  <c r="V32" i="1"/>
  <c r="AO38" i="1"/>
  <c r="M38" i="1"/>
  <c r="AA48" i="1"/>
  <c r="AA47" i="1"/>
  <c r="AC39" i="1"/>
  <c r="AC40" i="1"/>
  <c r="AD47" i="1"/>
  <c r="AD48" i="1" s="1"/>
  <c r="AO40" i="1" l="1"/>
  <c r="M40" i="1"/>
  <c r="AC41" i="1"/>
  <c r="AC42" i="1"/>
  <c r="AD49" i="1"/>
  <c r="AD50" i="1" s="1"/>
  <c r="AA50" i="1"/>
  <c r="AA49" i="1"/>
  <c r="AO42" i="1" l="1"/>
  <c r="M42" i="1"/>
  <c r="AA51" i="1"/>
  <c r="AA52" i="1"/>
  <c r="AC43" i="1"/>
  <c r="AC44" i="1"/>
  <c r="AD51" i="1"/>
  <c r="AD52" i="1" s="1"/>
  <c r="AO44" i="1" l="1"/>
  <c r="M44" i="1"/>
  <c r="Q38" i="1"/>
  <c r="T38" i="1"/>
  <c r="O40" i="1"/>
  <c r="O38" i="1"/>
  <c r="O41" i="1"/>
  <c r="T41" i="1" s="1"/>
  <c r="U40" i="1"/>
  <c r="U38" i="1"/>
  <c r="AD53" i="1"/>
  <c r="AD54" i="1" s="1"/>
  <c r="AC45" i="1"/>
  <c r="AC46" i="1"/>
  <c r="AA53" i="1"/>
  <c r="AA54" i="1"/>
  <c r="T42" i="1" l="1"/>
  <c r="S42" i="1"/>
  <c r="O42" i="1"/>
  <c r="M46" i="1"/>
  <c r="AO46" i="1"/>
  <c r="V41" i="1"/>
  <c r="V40" i="1"/>
  <c r="AC47" i="1"/>
  <c r="AC48" i="1"/>
  <c r="AA55" i="1"/>
  <c r="AA56" i="1"/>
  <c r="AD55" i="1"/>
  <c r="AD56" i="1" s="1"/>
  <c r="M48" i="1" l="1"/>
  <c r="AO48" i="1"/>
  <c r="AA57" i="1"/>
  <c r="AA58" i="1"/>
  <c r="AD57" i="1"/>
  <c r="AD58" i="1" s="1"/>
  <c r="AC49" i="1"/>
  <c r="AC50" i="1"/>
  <c r="AO50" i="1" l="1"/>
  <c r="M50" i="1"/>
  <c r="AD59" i="1"/>
  <c r="AD60" i="1" s="1"/>
  <c r="AA60" i="1"/>
  <c r="AA59" i="1"/>
  <c r="AC51" i="1"/>
  <c r="AC52" i="1"/>
  <c r="O49" i="1" l="1"/>
  <c r="T49" i="1" s="1"/>
  <c r="T46" i="1"/>
  <c r="U46" i="1"/>
  <c r="U48" i="1"/>
  <c r="O46" i="1"/>
  <c r="Q46" i="1"/>
  <c r="O48" i="1"/>
  <c r="M52" i="1"/>
  <c r="AO52" i="1"/>
  <c r="AC53" i="1"/>
  <c r="AC54" i="1"/>
  <c r="AA62" i="1"/>
  <c r="AA61" i="1"/>
  <c r="AD61" i="1"/>
  <c r="AD62" i="1" s="1"/>
  <c r="O50" i="1" l="1"/>
  <c r="T50" i="1"/>
  <c r="S50" i="1"/>
  <c r="V49" i="1"/>
  <c r="V48" i="1"/>
  <c r="M54" i="1"/>
  <c r="AO54" i="1"/>
  <c r="AD63" i="1"/>
  <c r="AD64" i="1" s="1"/>
  <c r="AA63" i="1"/>
  <c r="AA64" i="1"/>
  <c r="AC55" i="1"/>
  <c r="AC56" i="1"/>
  <c r="AO56" i="1" l="1"/>
  <c r="M56" i="1"/>
  <c r="AD65" i="1"/>
  <c r="AD66" i="1" s="1"/>
  <c r="AC57" i="1"/>
  <c r="AC58" i="1"/>
  <c r="AA66" i="1"/>
  <c r="AA65" i="1"/>
  <c r="AO58" i="1" l="1"/>
  <c r="M58" i="1"/>
  <c r="AA68" i="1"/>
  <c r="AA67" i="1"/>
  <c r="AC59" i="1"/>
  <c r="AC60" i="1"/>
  <c r="AD67" i="1"/>
  <c r="AD68" i="1" s="1"/>
  <c r="O57" i="1" l="1"/>
  <c r="T57" i="1" s="1"/>
  <c r="O56" i="1"/>
  <c r="U54" i="1"/>
  <c r="U56" i="1"/>
  <c r="O54" i="1"/>
  <c r="Q54" i="1"/>
  <c r="T54" i="1"/>
  <c r="M60" i="1"/>
  <c r="AO60" i="1"/>
  <c r="AD69" i="1"/>
  <c r="AD70" i="1" s="1"/>
  <c r="AC61" i="1"/>
  <c r="AC62" i="1"/>
  <c r="AA70" i="1"/>
  <c r="AA69" i="1"/>
  <c r="T58" i="1" l="1"/>
  <c r="S58" i="1"/>
  <c r="O58" i="1"/>
  <c r="M62" i="1"/>
  <c r="AO62" i="1"/>
  <c r="V57" i="1"/>
  <c r="V56" i="1"/>
  <c r="AA72" i="1"/>
  <c r="AA71" i="1"/>
  <c r="AC63" i="1"/>
  <c r="AC64" i="1"/>
  <c r="AD71" i="1"/>
  <c r="AD72" i="1" s="1"/>
  <c r="M64" i="1" l="1"/>
  <c r="AO64" i="1"/>
  <c r="AD73" i="1"/>
  <c r="AD74" i="1" s="1"/>
  <c r="AA74" i="1"/>
  <c r="AA73" i="1"/>
  <c r="AC65" i="1"/>
  <c r="AC66" i="1"/>
  <c r="AO66" i="1" l="1"/>
  <c r="M66" i="1"/>
  <c r="AA75" i="1"/>
  <c r="AA76" i="1"/>
  <c r="AC67" i="1"/>
  <c r="AC68" i="1"/>
  <c r="AD75" i="1"/>
  <c r="AD76" i="1" s="1"/>
  <c r="U62" i="1" l="1"/>
  <c r="O64" i="1"/>
  <c r="O62" i="1"/>
  <c r="T62" i="1"/>
  <c r="Q62" i="1"/>
  <c r="O65" i="1"/>
  <c r="T65" i="1" s="1"/>
  <c r="U64" i="1"/>
  <c r="AO68" i="1"/>
  <c r="M68" i="1"/>
  <c r="AC69" i="1"/>
  <c r="AC70" i="1"/>
  <c r="AD77" i="1"/>
  <c r="AD78" i="1" s="1"/>
  <c r="AA77" i="1"/>
  <c r="AA78" i="1"/>
  <c r="T66" i="1" l="1"/>
  <c r="S66" i="1"/>
  <c r="O66" i="1"/>
  <c r="V65" i="1"/>
  <c r="V64" i="1"/>
  <c r="M70" i="1"/>
  <c r="AO70" i="1"/>
  <c r="AA80" i="1"/>
  <c r="AA79" i="1"/>
  <c r="AD79" i="1"/>
  <c r="AD80" i="1" s="1"/>
  <c r="AC71" i="1"/>
  <c r="AC72" i="1"/>
  <c r="AO72" i="1" l="1"/>
  <c r="M72" i="1"/>
  <c r="AA81" i="1"/>
  <c r="AA82" i="1"/>
  <c r="AD81" i="1"/>
  <c r="AD82" i="1" s="1"/>
  <c r="AC73" i="1"/>
  <c r="AC74" i="1"/>
  <c r="AO74" i="1" l="1"/>
  <c r="M74" i="1"/>
  <c r="AD83" i="1"/>
  <c r="AD84" i="1" s="1"/>
  <c r="AA83" i="1"/>
  <c r="AA84" i="1"/>
  <c r="AC75" i="1"/>
  <c r="AC76" i="1"/>
  <c r="U70" i="1" l="1"/>
  <c r="T70" i="1"/>
  <c r="O72" i="1"/>
  <c r="U72" i="1"/>
  <c r="O73" i="1"/>
  <c r="T73" i="1" s="1"/>
  <c r="Q70" i="1"/>
  <c r="O70" i="1"/>
  <c r="AO76" i="1"/>
  <c r="M76" i="1"/>
  <c r="AA85" i="1"/>
  <c r="AA86" i="1"/>
  <c r="AC77" i="1"/>
  <c r="AC78" i="1"/>
  <c r="AD85" i="1"/>
  <c r="AD86" i="1" s="1"/>
  <c r="T74" i="1" l="1"/>
  <c r="S74" i="1"/>
  <c r="O74" i="1"/>
  <c r="M78" i="1"/>
  <c r="AO78" i="1"/>
  <c r="V73" i="1"/>
  <c r="V72" i="1"/>
  <c r="AC79" i="1"/>
  <c r="AC80" i="1"/>
  <c r="AA87" i="1"/>
  <c r="AA88" i="1"/>
  <c r="AD87" i="1"/>
  <c r="AD88" i="1" s="1"/>
  <c r="AO80" i="1" l="1"/>
  <c r="M80" i="1"/>
  <c r="AA90" i="1"/>
  <c r="AA89" i="1"/>
  <c r="AC81" i="1"/>
  <c r="AC82" i="1"/>
  <c r="AD89" i="1"/>
  <c r="AD90" i="1" s="1"/>
  <c r="AO82" i="1" l="1"/>
  <c r="M82" i="1"/>
  <c r="AA92" i="1"/>
  <c r="AA91" i="1"/>
  <c r="AD91" i="1"/>
  <c r="AD92" i="1" s="1"/>
  <c r="AC83" i="1"/>
  <c r="AC84" i="1"/>
  <c r="U80" i="1" l="1"/>
  <c r="Q78" i="1"/>
  <c r="T78" i="1"/>
  <c r="O81" i="1"/>
  <c r="T81" i="1" s="1"/>
  <c r="O80" i="1"/>
  <c r="O78" i="1"/>
  <c r="U78" i="1"/>
  <c r="M84" i="1"/>
  <c r="AO84" i="1"/>
  <c r="AA94" i="1"/>
  <c r="AA93" i="1"/>
  <c r="AD93" i="1"/>
  <c r="AD94" i="1" s="1"/>
  <c r="AC85" i="1"/>
  <c r="AC86" i="1"/>
  <c r="T82" i="1" l="1"/>
  <c r="S82" i="1"/>
  <c r="O82" i="1"/>
  <c r="AO86" i="1"/>
  <c r="M86" i="1"/>
  <c r="V80" i="1"/>
  <c r="V81" i="1"/>
  <c r="AD95" i="1"/>
  <c r="AD96" i="1" s="1"/>
  <c r="AC87" i="1"/>
  <c r="AC88" i="1"/>
  <c r="AA96" i="1"/>
  <c r="AA95" i="1"/>
  <c r="AO88" i="1" l="1"/>
  <c r="M88" i="1"/>
  <c r="AA97" i="1"/>
  <c r="AA98" i="1"/>
  <c r="AD97" i="1"/>
  <c r="AD98" i="1" s="1"/>
  <c r="AC89" i="1"/>
  <c r="AC90" i="1"/>
  <c r="AO90" i="1" l="1"/>
  <c r="M90" i="1"/>
  <c r="AD99" i="1"/>
  <c r="AD100" i="1" s="1"/>
  <c r="AA100" i="1"/>
  <c r="AA99" i="1"/>
  <c r="AC91" i="1"/>
  <c r="AC92" i="1"/>
  <c r="T86" i="1" l="1"/>
  <c r="O86" i="1"/>
  <c r="O89" i="1"/>
  <c r="T89" i="1" s="1"/>
  <c r="U86" i="1"/>
  <c r="U88" i="1"/>
  <c r="O88" i="1"/>
  <c r="Q86" i="1"/>
  <c r="AO92" i="1"/>
  <c r="M92" i="1"/>
  <c r="AA102" i="1"/>
  <c r="AA101" i="1"/>
  <c r="AD101" i="1"/>
  <c r="AD102" i="1" s="1"/>
  <c r="AC93" i="1"/>
  <c r="AC94" i="1"/>
  <c r="S90" i="1" l="1"/>
  <c r="O90" i="1"/>
  <c r="T90" i="1"/>
  <c r="V89" i="1"/>
  <c r="V88" i="1"/>
  <c r="AO94" i="1"/>
  <c r="M94" i="1"/>
  <c r="AD103" i="1"/>
  <c r="AD104" i="1" s="1"/>
  <c r="AC95" i="1"/>
  <c r="AC96" i="1"/>
  <c r="AA104" i="1"/>
  <c r="AA103" i="1"/>
  <c r="AO96" i="1" l="1"/>
  <c r="M96" i="1"/>
  <c r="AC97" i="1"/>
  <c r="AC98" i="1"/>
  <c r="AA106" i="1"/>
  <c r="AA105" i="1"/>
  <c r="AD105" i="1"/>
  <c r="AD106" i="1" s="1"/>
  <c r="AO98" i="1" l="1"/>
  <c r="M98" i="1"/>
  <c r="AA107" i="1"/>
  <c r="AA108" i="1"/>
  <c r="AC99" i="1"/>
  <c r="AC100" i="1"/>
  <c r="AC101" i="1" s="1"/>
  <c r="AC102" i="1" s="1"/>
  <c r="AD107" i="1"/>
  <c r="AD108" i="1" s="1"/>
  <c r="M100" i="1" l="1"/>
  <c r="AO100" i="1"/>
  <c r="U94" i="1"/>
  <c r="U96" i="1"/>
  <c r="Q94" i="1"/>
  <c r="O97" i="1"/>
  <c r="T97" i="1" s="1"/>
  <c r="O96" i="1"/>
  <c r="O94" i="1"/>
  <c r="T94" i="1"/>
  <c r="AC103" i="1"/>
  <c r="AC104" i="1"/>
  <c r="AA109" i="1"/>
  <c r="AA110" i="1"/>
  <c r="AD109" i="1"/>
  <c r="AD110" i="1" s="1"/>
  <c r="T98" i="1" l="1"/>
  <c r="S98" i="1"/>
  <c r="O98" i="1"/>
  <c r="V97" i="1"/>
  <c r="V96" i="1"/>
  <c r="AO102" i="1"/>
  <c r="M102" i="1"/>
  <c r="AC105" i="1"/>
  <c r="AC106" i="1"/>
  <c r="AD111" i="1"/>
  <c r="AD112" i="1" s="1"/>
  <c r="AA111" i="1"/>
  <c r="AA112" i="1"/>
  <c r="AO104" i="1" l="1"/>
  <c r="M104" i="1"/>
  <c r="AD113" i="1"/>
  <c r="AD114" i="1" s="1"/>
  <c r="AA114" i="1"/>
  <c r="AA113" i="1"/>
  <c r="AC107" i="1"/>
  <c r="AC108" i="1"/>
  <c r="AO106" i="1" l="1"/>
  <c r="M106" i="1"/>
  <c r="AA115" i="1"/>
  <c r="AA116" i="1"/>
  <c r="AD115" i="1"/>
  <c r="AD116" i="1" s="1"/>
  <c r="AC109" i="1"/>
  <c r="AC110" i="1"/>
  <c r="U104" i="1" l="1"/>
  <c r="U102" i="1"/>
  <c r="Q102" i="1"/>
  <c r="O105" i="1"/>
  <c r="T105" i="1" s="1"/>
  <c r="O102" i="1"/>
  <c r="T102" i="1"/>
  <c r="O104" i="1"/>
  <c r="AO108" i="1"/>
  <c r="M108" i="1"/>
  <c r="AD117" i="1"/>
  <c r="AD118" i="1" s="1"/>
  <c r="AA118" i="1"/>
  <c r="AA117" i="1"/>
  <c r="AC111" i="1"/>
  <c r="AC112" i="1"/>
  <c r="T106" i="1" l="1"/>
  <c r="S106" i="1"/>
  <c r="O106" i="1"/>
  <c r="M110" i="1"/>
  <c r="AO110" i="1"/>
  <c r="V105" i="1"/>
  <c r="V104" i="1"/>
  <c r="AA120" i="1"/>
  <c r="AA119" i="1"/>
  <c r="AC113" i="1"/>
  <c r="AC114" i="1"/>
  <c r="AD119" i="1"/>
  <c r="AD120" i="1" s="1"/>
  <c r="AO112" i="1" l="1"/>
  <c r="M112" i="1"/>
  <c r="AD121" i="1"/>
  <c r="AD122" i="1" s="1"/>
  <c r="AC115" i="1"/>
  <c r="AC116" i="1"/>
  <c r="AA121" i="1"/>
  <c r="AA122" i="1"/>
  <c r="AA123" i="1" s="1"/>
  <c r="M114" i="1" l="1"/>
  <c r="AO114" i="1"/>
  <c r="AC117" i="1"/>
  <c r="AC118" i="1"/>
  <c r="AD123" i="1"/>
  <c r="AO116" i="1" l="1"/>
  <c r="M116" i="1"/>
  <c r="U110" i="1"/>
  <c r="O110" i="1"/>
  <c r="O112" i="1"/>
  <c r="U112" i="1"/>
  <c r="O113" i="1"/>
  <c r="T113" i="1" s="1"/>
  <c r="T110" i="1"/>
  <c r="Q110" i="1"/>
  <c r="AC119" i="1"/>
  <c r="AC120" i="1"/>
  <c r="O114" i="1" l="1"/>
  <c r="T114" i="1"/>
  <c r="S114" i="1"/>
  <c r="V112" i="1"/>
  <c r="V113" i="1"/>
  <c r="M118" i="1"/>
  <c r="AO118" i="1"/>
  <c r="AC121" i="1"/>
  <c r="AC122" i="1"/>
  <c r="AC123" i="1" s="1"/>
  <c r="AC124" i="1" s="1"/>
  <c r="L4" i="1" s="1"/>
  <c r="B9" i="1" l="1"/>
  <c r="H3" i="1" s="1"/>
  <c r="AO120" i="1"/>
  <c r="M120" i="1"/>
  <c r="B8" i="1"/>
  <c r="H5" i="1"/>
  <c r="H6" i="1" s="1"/>
  <c r="M6" i="1" s="1"/>
  <c r="M4" i="1"/>
  <c r="L5" i="1"/>
  <c r="AA4" i="1" l="1"/>
  <c r="AA5" i="1"/>
  <c r="G9" i="1"/>
  <c r="AE9" i="1"/>
  <c r="F9" i="1"/>
  <c r="AE11" i="1"/>
  <c r="M5" i="1"/>
  <c r="M122" i="1"/>
  <c r="AO122" i="1"/>
  <c r="L3" i="1"/>
  <c r="I9" i="1"/>
  <c r="L8" i="1" l="1"/>
  <c r="H8" i="1" s="1"/>
  <c r="AE12" i="1"/>
  <c r="AE14" i="1" s="1"/>
  <c r="T118" i="1"/>
  <c r="U120" i="1"/>
  <c r="O120" i="1"/>
  <c r="O121" i="1"/>
  <c r="T121" i="1" s="1"/>
  <c r="Q118" i="1"/>
  <c r="O118" i="1"/>
  <c r="U118" i="1"/>
  <c r="T122" i="1" l="1"/>
  <c r="S122" i="1"/>
  <c r="O122" i="1"/>
  <c r="M8" i="1"/>
  <c r="H9" i="1"/>
  <c r="H7" i="1" s="1"/>
  <c r="AE13" i="1"/>
  <c r="AE16" i="1"/>
  <c r="V120" i="1"/>
  <c r="V121" i="1"/>
  <c r="L7" i="1" l="1"/>
  <c r="AE18" i="1"/>
  <c r="AE17" i="1" s="1"/>
  <c r="AE15" i="1"/>
  <c r="AE20" i="1" l="1"/>
  <c r="AE19" i="1" s="1"/>
  <c r="AE22" i="1" l="1"/>
  <c r="AE21" i="1" s="1"/>
  <c r="AE24" i="1" l="1"/>
  <c r="AE23" i="1" s="1"/>
  <c r="AE26" i="1" l="1"/>
  <c r="AE25" i="1" s="1"/>
  <c r="AE28" i="1" l="1"/>
  <c r="AE27" i="1" s="1"/>
  <c r="AE30" i="1" l="1"/>
  <c r="AE29" i="1" s="1"/>
  <c r="AE32" i="1" l="1"/>
  <c r="AE31" i="1" s="1"/>
  <c r="AE34" i="1" l="1"/>
  <c r="AE33" i="1" s="1"/>
  <c r="AE36" i="1" l="1"/>
  <c r="AE35" i="1" s="1"/>
  <c r="AE38" i="1" l="1"/>
  <c r="AE37" i="1" s="1"/>
  <c r="AE40" i="1" l="1"/>
  <c r="AE39" i="1" s="1"/>
  <c r="AE42" i="1" l="1"/>
  <c r="AE41" i="1" s="1"/>
  <c r="AE44" i="1" l="1"/>
  <c r="AE43" i="1" s="1"/>
  <c r="AE46" i="1" l="1"/>
  <c r="AE45" i="1" s="1"/>
  <c r="AE48" i="1" l="1"/>
  <c r="AE47" i="1" s="1"/>
  <c r="AE50" i="1" l="1"/>
  <c r="AE49" i="1" s="1"/>
  <c r="AE52" i="1" l="1"/>
  <c r="AE51" i="1" s="1"/>
  <c r="AE54" i="1" l="1"/>
  <c r="AE53" i="1" s="1"/>
  <c r="AE56" i="1" l="1"/>
  <c r="AE55" i="1" s="1"/>
  <c r="AE58" i="1" l="1"/>
  <c r="AE57" i="1" s="1"/>
  <c r="AE60" i="1" l="1"/>
  <c r="AE59" i="1" s="1"/>
  <c r="AE62" i="1" l="1"/>
  <c r="AE61" i="1" s="1"/>
  <c r="AE64" i="1" l="1"/>
  <c r="AE63" i="1" s="1"/>
  <c r="AE66" i="1" l="1"/>
  <c r="AE65" i="1" s="1"/>
  <c r="AE68" i="1" l="1"/>
  <c r="AE67" i="1" s="1"/>
  <c r="AE70" i="1" l="1"/>
  <c r="AE69" i="1" s="1"/>
  <c r="AE72" i="1" l="1"/>
  <c r="AE71" i="1" s="1"/>
  <c r="AE74" i="1" l="1"/>
  <c r="AE73" i="1" s="1"/>
  <c r="AE76" i="1" l="1"/>
  <c r="AE75" i="1" s="1"/>
  <c r="AE78" i="1" l="1"/>
  <c r="AE77" i="1" s="1"/>
  <c r="AE80" i="1" l="1"/>
  <c r="AE79" i="1" s="1"/>
  <c r="AE82" i="1" l="1"/>
  <c r="AE81" i="1" s="1"/>
  <c r="AE84" i="1" l="1"/>
  <c r="AE83" i="1" s="1"/>
  <c r="AE86" i="1" l="1"/>
  <c r="AE85" i="1" s="1"/>
  <c r="AE88" i="1" l="1"/>
  <c r="AE87" i="1" s="1"/>
  <c r="AE90" i="1" l="1"/>
  <c r="AE89" i="1" s="1"/>
  <c r="AE92" i="1" l="1"/>
  <c r="AE91" i="1" s="1"/>
  <c r="AE94" i="1" l="1"/>
  <c r="AE93" i="1" s="1"/>
  <c r="AE96" i="1" l="1"/>
  <c r="AE95" i="1" s="1"/>
  <c r="AE98" i="1" l="1"/>
  <c r="AE97" i="1" s="1"/>
  <c r="AE100" i="1" l="1"/>
  <c r="AE99" i="1" s="1"/>
  <c r="AE102" i="1" l="1"/>
  <c r="AE101" i="1" s="1"/>
  <c r="AE104" i="1" l="1"/>
  <c r="AE103" i="1" s="1"/>
  <c r="AE106" i="1" l="1"/>
  <c r="AE105" i="1" s="1"/>
  <c r="AE108" i="1" l="1"/>
  <c r="AE107" i="1" s="1"/>
  <c r="AE110" i="1" l="1"/>
  <c r="AE109" i="1" s="1"/>
  <c r="AE112" i="1" l="1"/>
  <c r="AE111" i="1" s="1"/>
  <c r="AE114" i="1" l="1"/>
  <c r="AE113" i="1" s="1"/>
  <c r="AE116" i="1" l="1"/>
  <c r="AE115" i="1" s="1"/>
  <c r="AE118" i="1" l="1"/>
  <c r="AE117" i="1" s="1"/>
  <c r="AE120" i="1" l="1"/>
  <c r="AE122" i="1" s="1"/>
  <c r="AE121" i="1" s="1"/>
  <c r="AE1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eight_cal_data" type="6" refreshedVersion="6" background="1" saveData="1">
    <textPr codePage="437" sourceFile="C:\Users\kanishka\Documents\Python\data science\lean_bulk\data\weight_cal_data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<sst xmlns="http://schemas.openxmlformats.org/spreadsheetml/2006/main" count="53" uniqueCount="48">
  <si>
    <t>TDEE!A1</t>
  </si>
  <si>
    <t>Initial Inputs</t>
  </si>
  <si>
    <t>Current Body Stats</t>
  </si>
  <si>
    <t>units</t>
  </si>
  <si>
    <t>Input Start Date to Begin:</t>
  </si>
  <si>
    <t>WEEKS</t>
  </si>
  <si>
    <t>variables</t>
  </si>
  <si>
    <t xml:space="preserve"> - Choose - </t>
  </si>
  <si>
    <t>Lb</t>
  </si>
  <si>
    <t>Cal.</t>
  </si>
  <si>
    <t>Kg</t>
  </si>
  <si>
    <t>Kj</t>
  </si>
  <si>
    <t>delta</t>
  </si>
  <si>
    <t>current</t>
  </si>
  <si>
    <t>goal</t>
  </si>
  <si>
    <t>tdee</t>
  </si>
  <si>
    <t>units/conversions</t>
  </si>
  <si>
    <t>Week</t>
  </si>
  <si>
    <t>Stats</t>
  </si>
  <si>
    <t>Sun.</t>
  </si>
  <si>
    <t>Mon.</t>
  </si>
  <si>
    <t>Tues.</t>
  </si>
  <si>
    <t>Wed.</t>
  </si>
  <si>
    <t>Thurs.</t>
  </si>
  <si>
    <t>Fri.</t>
  </si>
  <si>
    <t>Sat.</t>
  </si>
  <si>
    <t>Avg.</t>
  </si>
  <si>
    <t>∆</t>
  </si>
  <si>
    <t>TDEE</t>
  </si>
  <si>
    <t>row count</t>
  </si>
  <si>
    <t>lb cal</t>
  </si>
  <si>
    <t>kg cal</t>
  </si>
  <si>
    <t>lb kj</t>
  </si>
  <si>
    <t>kg kj</t>
  </si>
  <si>
    <t>weight:</t>
  </si>
  <si>
    <t>tdee:</t>
  </si>
  <si>
    <t>a</t>
  </si>
  <si>
    <t>date</t>
  </si>
  <si>
    <t>weight</t>
  </si>
  <si>
    <t>weight trend</t>
  </si>
  <si>
    <t>month</t>
  </si>
  <si>
    <t>day</t>
  </si>
  <si>
    <t>calories</t>
  </si>
  <si>
    <t>carbs</t>
  </si>
  <si>
    <t>fat</t>
  </si>
  <si>
    <t>protein</t>
  </si>
  <si>
    <t>sodium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</si>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</sst>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409]dd\-mmm\-yy"/>
    <numFmt numFmtId="166" formatCode="[$-409]d\-mmm\-yy"/>
    <numFmt numFmtId="167" formatCode="&quot;~&quot;General"/>
    <numFmt numFmtId="168" formatCode="[Red]#,##0.0;[Green]#,##0.0"/>
    <numFmt numFmtId="169" formatCode="#,##0.00_);[Red]\-#,##0.00"/>
    <numFmt numFmtId="170" formatCode="0.0%"/>
  </numFmts>
  <fonts count="12" x14ac:knownFonts="1">
    <font>
      <sz val="11"/>
      <color rgb="FF000000"/>
      <name val="Calibri"/>
    </font>
    <font>
      <u/>
      <sz val="11"/>
      <color rgb="FF0000FF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hair">
        <color rgb="FF0C0C0C"/>
      </bottom>
      <diagonal/>
    </border>
    <border>
      <left style="thin">
        <color rgb="FF7F7F7F"/>
      </left>
      <right/>
      <top style="hair">
        <color rgb="FF0C0C0C"/>
      </top>
      <bottom style="hair">
        <color rgb="FF0C0C0C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7F7F7F"/>
      </bottom>
      <diagonal/>
    </border>
    <border>
      <left/>
      <right style="thin">
        <color indexed="64"/>
      </right>
      <top style="thin">
        <color rgb="FF000000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hair">
        <color rgb="FF0C0C0C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6" borderId="13" xfId="0" applyFont="1" applyFill="1" applyBorder="1" applyAlignment="1">
      <alignment horizontal="left"/>
    </xf>
    <xf numFmtId="164" fontId="5" fillId="6" borderId="9" xfId="0" applyNumberFormat="1" applyFont="1" applyFill="1" applyBorder="1" applyAlignment="1">
      <alignment horizontal="center"/>
    </xf>
    <xf numFmtId="0" fontId="0" fillId="5" borderId="15" xfId="0" applyFont="1" applyFill="1" applyBorder="1" applyAlignment="1">
      <alignment horizontal="right"/>
    </xf>
    <xf numFmtId="167" fontId="0" fillId="6" borderId="9" xfId="0" applyNumberFormat="1" applyFont="1" applyFill="1" applyBorder="1" applyAlignment="1">
      <alignment horizontal="center"/>
    </xf>
    <xf numFmtId="0" fontId="0" fillId="5" borderId="16" xfId="0" applyFont="1" applyFill="1" applyBorder="1" applyAlignment="1">
      <alignment horizontal="right"/>
    </xf>
    <xf numFmtId="1" fontId="0" fillId="6" borderId="2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164" fontId="0" fillId="6" borderId="24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1" fontId="0" fillId="6" borderId="20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64" fontId="0" fillId="6" borderId="17" xfId="0" applyNumberFormat="1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 vertical="center"/>
    </xf>
    <xf numFmtId="1" fontId="0" fillId="6" borderId="31" xfId="0" applyNumberFormat="1" applyFont="1" applyFill="1" applyBorder="1" applyAlignment="1">
      <alignment horizontal="center"/>
    </xf>
    <xf numFmtId="0" fontId="0" fillId="5" borderId="3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6" borderId="34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0" fillId="7" borderId="0" xfId="0" applyFont="1" applyFill="1" applyAlignment="1"/>
    <xf numFmtId="0" fontId="0" fillId="6" borderId="46" xfId="0" applyFont="1" applyFill="1" applyBorder="1" applyAlignment="1">
      <alignment horizontal="left"/>
    </xf>
    <xf numFmtId="0" fontId="0" fillId="6" borderId="48" xfId="0" applyFont="1" applyFill="1" applyBorder="1" applyAlignment="1">
      <alignment horizontal="left"/>
    </xf>
    <xf numFmtId="0" fontId="0" fillId="2" borderId="52" xfId="0" applyFont="1" applyFill="1" applyBorder="1"/>
    <xf numFmtId="170" fontId="2" fillId="2" borderId="0" xfId="0" applyNumberFormat="1" applyFont="1" applyFill="1" applyBorder="1" applyAlignment="1">
      <alignment horizontal="center" vertical="center"/>
    </xf>
    <xf numFmtId="0" fontId="0" fillId="6" borderId="53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0" fillId="7" borderId="0" xfId="0" applyFont="1" applyFill="1" applyBorder="1" applyAlignment="1"/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168" fontId="9" fillId="2" borderId="0" xfId="0" applyNumberFormat="1" applyFont="1" applyFill="1" applyBorder="1" applyAlignment="1">
      <alignment horizontal="left" vertical="center"/>
    </xf>
    <xf numFmtId="1" fontId="10" fillId="2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left" vertical="center"/>
    </xf>
    <xf numFmtId="164" fontId="10" fillId="8" borderId="0" xfId="0" applyNumberFormat="1" applyFont="1" applyFill="1" applyBorder="1" applyAlignment="1">
      <alignment horizontal="center"/>
    </xf>
    <xf numFmtId="1" fontId="10" fillId="8" borderId="0" xfId="0" applyNumberFormat="1" applyFont="1" applyFill="1" applyBorder="1" applyAlignment="1">
      <alignment horizontal="center"/>
    </xf>
    <xf numFmtId="0" fontId="10" fillId="7" borderId="0" xfId="0" applyFont="1" applyFill="1" applyBorder="1"/>
    <xf numFmtId="0" fontId="7" fillId="2" borderId="0" xfId="0" applyFont="1" applyFill="1" applyBorder="1"/>
    <xf numFmtId="0" fontId="0" fillId="6" borderId="53" xfId="0" applyFont="1" applyFill="1" applyBorder="1" applyAlignment="1">
      <alignment horizontal="left"/>
    </xf>
    <xf numFmtId="164" fontId="0" fillId="6" borderId="49" xfId="0" applyNumberFormat="1" applyFont="1" applyFill="1" applyBorder="1" applyAlignment="1">
      <alignment horizontal="right"/>
    </xf>
    <xf numFmtId="2" fontId="0" fillId="9" borderId="54" xfId="0" applyNumberFormat="1" applyFont="1" applyFill="1" applyBorder="1" applyAlignment="1">
      <alignment horizontal="right"/>
    </xf>
    <xf numFmtId="0" fontId="8" fillId="0" borderId="0" xfId="0" applyFont="1" applyAlignment="1"/>
    <xf numFmtId="14" fontId="0" fillId="0" borderId="0" xfId="0" applyNumberFormat="1" applyFont="1" applyAlignment="1"/>
    <xf numFmtId="0" fontId="2" fillId="2" borderId="0" xfId="0" applyFont="1" applyFill="1" applyBorder="1" applyAlignment="1">
      <alignment horizontal="right" wrapText="1"/>
    </xf>
    <xf numFmtId="0" fontId="0" fillId="0" borderId="0" xfId="0" applyFont="1" applyAlignment="1">
      <alignment horizontal="right" wrapText="1"/>
    </xf>
    <xf numFmtId="164" fontId="2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0" fillId="7" borderId="0" xfId="0" applyFont="1" applyFill="1" applyAlignment="1">
      <alignment horizontal="right"/>
    </xf>
    <xf numFmtId="0" fontId="0" fillId="0" borderId="0" xfId="0" applyFont="1" applyAlignment="1">
      <alignment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" fontId="0" fillId="6" borderId="23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169" fontId="5" fillId="6" borderId="22" xfId="0" applyNumberFormat="1" applyFont="1" applyFill="1" applyBorder="1" applyAlignment="1">
      <alignment horizontal="center" vertical="center"/>
    </xf>
    <xf numFmtId="0" fontId="4" fillId="0" borderId="21" xfId="0" applyFont="1" applyBorder="1"/>
    <xf numFmtId="169" fontId="5" fillId="6" borderId="18" xfId="0" applyNumberFormat="1" applyFont="1" applyFill="1" applyBorder="1" applyAlignment="1">
      <alignment horizontal="center" vertical="center"/>
    </xf>
    <xf numFmtId="1" fontId="0" fillId="6" borderId="19" xfId="0" applyNumberFormat="1" applyFont="1" applyFill="1" applyBorder="1" applyAlignment="1">
      <alignment horizontal="center" vertical="center"/>
    </xf>
    <xf numFmtId="0" fontId="0" fillId="4" borderId="43" xfId="0" applyFont="1" applyFill="1" applyBorder="1" applyAlignment="1">
      <alignment horizontal="right" vertical="center"/>
    </xf>
    <xf numFmtId="0" fontId="4" fillId="0" borderId="4" xfId="0" applyFont="1" applyBorder="1"/>
    <xf numFmtId="0" fontId="4" fillId="0" borderId="5" xfId="0" applyFont="1" applyBorder="1"/>
    <xf numFmtId="0" fontId="0" fillId="6" borderId="45" xfId="0" applyFont="1" applyFill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166" fontId="0" fillId="6" borderId="24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166" fontId="0" fillId="6" borderId="17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0" fontId="3" fillId="3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  <xf numFmtId="0" fontId="3" fillId="3" borderId="41" xfId="0" applyFont="1" applyFill="1" applyBorder="1" applyAlignment="1">
      <alignment horizontal="center"/>
    </xf>
    <xf numFmtId="0" fontId="4" fillId="0" borderId="42" xfId="0" applyFont="1" applyBorder="1"/>
    <xf numFmtId="0" fontId="0" fillId="6" borderId="3" xfId="0" applyFont="1" applyFill="1" applyBorder="1" applyAlignment="1">
      <alignment horizontal="right"/>
    </xf>
    <xf numFmtId="166" fontId="0" fillId="6" borderId="4" xfId="0" applyNumberFormat="1" applyFont="1" applyFill="1" applyBorder="1" applyAlignment="1">
      <alignment horizontal="center"/>
    </xf>
    <xf numFmtId="0" fontId="4" fillId="0" borderId="44" xfId="0" applyFont="1" applyBorder="1"/>
    <xf numFmtId="0" fontId="0" fillId="6" borderId="8" xfId="0" applyFont="1" applyFill="1" applyBorder="1" applyAlignment="1">
      <alignment horizontal="right"/>
    </xf>
    <xf numFmtId="0" fontId="0" fillId="6" borderId="50" xfId="0" applyFont="1" applyFill="1" applyBorder="1" applyAlignment="1">
      <alignment horizontal="left"/>
    </xf>
    <xf numFmtId="0" fontId="4" fillId="0" borderId="50" xfId="0" applyFont="1" applyBorder="1"/>
    <xf numFmtId="0" fontId="4" fillId="0" borderId="51" xfId="0" applyFont="1" applyBorder="1"/>
    <xf numFmtId="0" fontId="0" fillId="6" borderId="20" xfId="0" applyFont="1" applyFill="1" applyBorder="1" applyAlignment="1">
      <alignment horizontal="right"/>
    </xf>
    <xf numFmtId="0" fontId="0" fillId="6" borderId="17" xfId="0" applyFont="1" applyFill="1" applyBorder="1" applyAlignment="1">
      <alignment horizontal="right"/>
    </xf>
    <xf numFmtId="0" fontId="4" fillId="0" borderId="18" xfId="0" applyFont="1" applyBorder="1"/>
    <xf numFmtId="166" fontId="0" fillId="6" borderId="18" xfId="0" applyNumberFormat="1" applyFont="1" applyFill="1" applyBorder="1" applyAlignment="1">
      <alignment horizontal="left"/>
    </xf>
    <xf numFmtId="0" fontId="4" fillId="0" borderId="47" xfId="0" applyFont="1" applyBorder="1"/>
    <xf numFmtId="165" fontId="8" fillId="5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0" fillId="5" borderId="1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34" xfId="0" applyFont="1" applyBorder="1"/>
    <xf numFmtId="164" fontId="6" fillId="4" borderId="0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1" fontId="6" fillId="4" borderId="0" xfId="0" applyNumberFormat="1" applyFont="1" applyFill="1" applyBorder="1" applyAlignment="1">
      <alignment horizontal="left" vertical="center"/>
    </xf>
    <xf numFmtId="0" fontId="4" fillId="0" borderId="33" xfId="0" applyFont="1" applyBorder="1"/>
    <xf numFmtId="166" fontId="6" fillId="6" borderId="22" xfId="0" applyNumberFormat="1" applyFont="1" applyFill="1" applyBorder="1" applyAlignment="1">
      <alignment horizontal="left" vertical="center"/>
    </xf>
    <xf numFmtId="0" fontId="4" fillId="0" borderId="22" xfId="0" applyFont="1" applyBorder="1"/>
    <xf numFmtId="0" fontId="4" fillId="0" borderId="23" xfId="0" applyFont="1" applyBorder="1"/>
    <xf numFmtId="0" fontId="0" fillId="6" borderId="49" xfId="0" applyFont="1" applyFill="1" applyBorder="1" applyAlignment="1">
      <alignment horizontal="right"/>
    </xf>
    <xf numFmtId="0" fontId="5" fillId="6" borderId="45" xfId="0" applyFont="1" applyFill="1" applyBorder="1" applyAlignment="1">
      <alignment horizontal="right"/>
    </xf>
    <xf numFmtId="0" fontId="0" fillId="5" borderId="14" xfId="0" applyFont="1" applyFill="1" applyBorder="1" applyAlignment="1">
      <alignment horizontal="center"/>
    </xf>
    <xf numFmtId="0" fontId="4" fillId="0" borderId="13" xfId="0" applyFont="1" applyBorder="1"/>
    <xf numFmtId="0" fontId="4" fillId="0" borderId="31" xfId="0" applyFont="1" applyBorder="1"/>
    <xf numFmtId="0" fontId="2" fillId="6" borderId="28" xfId="0" applyFont="1" applyFill="1" applyBorder="1" applyAlignment="1">
      <alignment horizontal="right" vertical="center"/>
    </xf>
    <xf numFmtId="1" fontId="2" fillId="6" borderId="28" xfId="0" applyNumberFormat="1" applyFont="1" applyFill="1" applyBorder="1" applyAlignment="1">
      <alignment horizontal="right" vertical="center"/>
    </xf>
    <xf numFmtId="1" fontId="2" fillId="6" borderId="0" xfId="0" applyNumberFormat="1" applyFont="1" applyFill="1" applyBorder="1" applyAlignment="1">
      <alignment horizontal="left" vertical="center"/>
    </xf>
    <xf numFmtId="1" fontId="6" fillId="4" borderId="28" xfId="0" applyNumberFormat="1" applyFont="1" applyFill="1" applyBorder="1" applyAlignment="1">
      <alignment horizontal="right" vertical="center"/>
    </xf>
    <xf numFmtId="164" fontId="2" fillId="6" borderId="0" xfId="0" applyNumberFormat="1" applyFont="1" applyFill="1" applyBorder="1" applyAlignment="1">
      <alignment horizontal="center" vertical="center"/>
    </xf>
    <xf numFmtId="1" fontId="6" fillId="6" borderId="24" xfId="0" applyNumberFormat="1" applyFont="1" applyFill="1" applyBorder="1" applyAlignment="1">
      <alignment horizontal="right" vertical="center"/>
    </xf>
    <xf numFmtId="166" fontId="6" fillId="6" borderId="22" xfId="0" applyNumberFormat="1" applyFont="1" applyFill="1" applyBorder="1" applyAlignment="1">
      <alignment horizontal="center" vertical="center"/>
    </xf>
    <xf numFmtId="1" fontId="6" fillId="6" borderId="22" xfId="0" applyNumberFormat="1" applyFont="1" applyFill="1" applyBorder="1" applyAlignment="1">
      <alignment horizontal="center" vertical="center"/>
    </xf>
    <xf numFmtId="1" fontId="10" fillId="8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/>
    <xf numFmtId="2" fontId="10" fillId="8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7"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solid"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border>
        <left style="thin">
          <color auto="1"/>
        </left>
        <vertical/>
        <horizontal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ight_cal_data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42"/>
  <sheetViews>
    <sheetView tabSelected="1" zoomScale="115" zoomScaleNormal="115" workbookViewId="0">
      <pane ySplit="11" topLeftCell="A12" activePane="bottomLeft" state="frozen"/>
      <selection pane="bottomLeft" activeCell="F8" sqref="F8"/>
    </sheetView>
  </sheetViews>
  <sheetFormatPr defaultColWidth="17.33203125" defaultRowHeight="15" customHeight="1" x14ac:dyDescent="0.3"/>
  <cols>
    <col min="1" max="1" width="8.33203125" customWidth="1"/>
    <col min="2" max="2" width="11.33203125" customWidth="1"/>
    <col min="3" max="12" width="7.88671875" customWidth="1"/>
    <col min="13" max="13" width="8.44140625" customWidth="1"/>
    <col min="14" max="16" width="3.33203125" customWidth="1"/>
    <col min="17" max="18" width="3.44140625" customWidth="1"/>
    <col min="19" max="19" width="4.88671875" customWidth="1"/>
    <col min="20" max="20" width="2.44140625" customWidth="1"/>
    <col min="21" max="21" width="4.44140625" customWidth="1"/>
    <col min="22" max="22" width="3.33203125" customWidth="1"/>
    <col min="23" max="23" width="6.88671875" customWidth="1"/>
    <col min="24" max="24" width="3.33203125" style="42" customWidth="1"/>
    <col min="25" max="57" width="8.88671875" style="52" hidden="1" customWidth="1"/>
    <col min="58" max="60" width="8.88671875" style="52" customWidth="1"/>
    <col min="61" max="64" width="17.33203125" style="42" hidden="1" customWidth="1"/>
    <col min="65" max="65" width="0" style="42" hidden="1" customWidth="1"/>
    <col min="66" max="71" width="17.33203125" style="42"/>
  </cols>
  <sheetData>
    <row r="1" spans="1:50" ht="4.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4"/>
      <c r="T1" s="3"/>
      <c r="U1" s="4"/>
      <c r="V1" s="3"/>
      <c r="W1" s="3"/>
      <c r="X1" s="3"/>
      <c r="Y1" s="48"/>
      <c r="Z1" s="48"/>
      <c r="AA1" s="49"/>
      <c r="AB1" s="50"/>
      <c r="AC1" s="50"/>
      <c r="AD1" s="50"/>
      <c r="AE1" s="50"/>
      <c r="AF1" s="49"/>
      <c r="AG1" s="49"/>
      <c r="AH1" s="49"/>
      <c r="AI1" s="49"/>
      <c r="AJ1" s="49"/>
      <c r="AK1" s="49"/>
      <c r="AL1" s="49"/>
      <c r="AM1" s="50"/>
      <c r="AN1" s="50"/>
      <c r="AO1" s="50"/>
      <c r="AP1" s="50"/>
      <c r="AQ1" s="50"/>
      <c r="AR1" s="50"/>
      <c r="AS1" s="50"/>
      <c r="AT1" s="50"/>
      <c r="AU1" s="51" t="s">
        <v>0</v>
      </c>
      <c r="AV1" s="50"/>
      <c r="AW1" s="50"/>
      <c r="AX1" s="50"/>
    </row>
    <row r="2" spans="1:50" ht="15.75" customHeight="1" x14ac:dyDescent="0.3">
      <c r="A2" s="1"/>
      <c r="B2" s="92" t="s">
        <v>1</v>
      </c>
      <c r="C2" s="93"/>
      <c r="D2" s="93"/>
      <c r="E2" s="93"/>
      <c r="F2" s="93"/>
      <c r="G2" s="94"/>
      <c r="H2" s="95" t="s">
        <v>2</v>
      </c>
      <c r="I2" s="93"/>
      <c r="J2" s="93"/>
      <c r="K2" s="93"/>
      <c r="L2" s="93"/>
      <c r="M2" s="96"/>
      <c r="N2" s="3"/>
      <c r="O2" s="67"/>
      <c r="P2" s="68"/>
      <c r="Q2" s="68"/>
      <c r="R2" s="68"/>
      <c r="S2" s="68"/>
      <c r="T2" s="68"/>
      <c r="U2" s="68"/>
      <c r="V2" s="68"/>
      <c r="W2" s="46"/>
      <c r="X2" s="3"/>
      <c r="Y2" s="48"/>
      <c r="Z2" s="48"/>
      <c r="AA2" s="49"/>
      <c r="AB2" s="50"/>
      <c r="AC2" s="50"/>
      <c r="AD2" s="50"/>
      <c r="AE2" s="50"/>
      <c r="AF2" s="49"/>
      <c r="AG2" s="49"/>
      <c r="AH2" s="49"/>
      <c r="AI2" s="49"/>
      <c r="AJ2" s="49"/>
      <c r="AK2" s="49"/>
      <c r="AL2" s="49"/>
      <c r="AM2" s="50"/>
      <c r="AN2" s="50"/>
      <c r="AO2" s="50"/>
      <c r="AP2" s="50"/>
      <c r="AQ2" s="50"/>
      <c r="AR2" s="50"/>
      <c r="AS2" s="50"/>
      <c r="AT2" s="50"/>
      <c r="AU2" s="51" t="s">
        <v>3</v>
      </c>
      <c r="AV2" s="50"/>
      <c r="AW2" s="50"/>
      <c r="AX2" s="50" t="s">
        <v>3</v>
      </c>
    </row>
    <row r="3" spans="1:50" ht="15.75" customHeight="1" x14ac:dyDescent="0.3">
      <c r="A3" s="6"/>
      <c r="B3" s="82" t="s">
        <v>4</v>
      </c>
      <c r="C3" s="83"/>
      <c r="D3" s="83"/>
      <c r="E3" s="84"/>
      <c r="F3" s="109">
        <v>44201</v>
      </c>
      <c r="G3" s="110"/>
      <c r="H3" s="97" t="str">
        <f>IF(B9="","","Today's Date is:")</f>
        <v>Today's Date is:</v>
      </c>
      <c r="I3" s="83"/>
      <c r="J3" s="83"/>
      <c r="K3" s="83"/>
      <c r="L3" s="98">
        <f ca="1">IF(H3="","",TODAY())</f>
        <v>44209</v>
      </c>
      <c r="M3" s="99"/>
      <c r="N3" s="3"/>
      <c r="O3" s="67"/>
      <c r="P3" s="68"/>
      <c r="Q3" s="68"/>
      <c r="R3" s="68"/>
      <c r="S3" s="68"/>
      <c r="T3" s="68"/>
      <c r="U3" s="68"/>
      <c r="V3" s="68"/>
      <c r="W3" s="69"/>
      <c r="X3" s="3"/>
      <c r="Y3" s="48"/>
      <c r="Z3" s="48"/>
      <c r="AA3" s="49" t="s">
        <v>5</v>
      </c>
      <c r="AB3" s="50"/>
      <c r="AC3" s="50"/>
      <c r="AD3" s="50"/>
      <c r="AE3" s="50"/>
      <c r="AF3" s="49"/>
      <c r="AG3" s="49"/>
      <c r="AH3" s="49"/>
      <c r="AI3" s="49"/>
      <c r="AJ3" s="49"/>
      <c r="AK3" s="49"/>
      <c r="AL3" s="49"/>
      <c r="AM3" s="50"/>
      <c r="AN3" s="50"/>
      <c r="AO3" s="50"/>
      <c r="AP3" s="50"/>
      <c r="AQ3" s="50" t="s">
        <v>6</v>
      </c>
      <c r="AR3" s="50" t="s">
        <v>6</v>
      </c>
      <c r="AS3" s="50"/>
      <c r="AT3" s="50"/>
      <c r="AU3" s="50" t="s">
        <v>7</v>
      </c>
      <c r="AV3" s="50"/>
      <c r="AW3" s="50"/>
      <c r="AX3" s="50" t="s">
        <v>7</v>
      </c>
    </row>
    <row r="4" spans="1:50" ht="14.4" x14ac:dyDescent="0.3">
      <c r="A4" s="6"/>
      <c r="B4" s="85" t="str">
        <f>IF(F3="","","Weights in Lb or Kg?")</f>
        <v>Weights in Lb or Kg?</v>
      </c>
      <c r="C4" s="86"/>
      <c r="D4" s="86"/>
      <c r="E4" s="87"/>
      <c r="F4" s="111" t="s">
        <v>10</v>
      </c>
      <c r="G4" s="77"/>
      <c r="H4" s="100" t="str">
        <f>IF(F6="","","Your Current Weight is:")</f>
        <v>Your Current Weight is:</v>
      </c>
      <c r="I4" s="86"/>
      <c r="J4" s="86"/>
      <c r="K4" s="86"/>
      <c r="L4" s="8">
        <f>IF(F6="","",IF(AC124="",F6,AC124))</f>
        <v>65</v>
      </c>
      <c r="M4" s="43" t="str">
        <f>IF(L4="","",IF(F4="Lb","Lb",IF(F4="Kg","Kg","")))</f>
        <v>Kg</v>
      </c>
      <c r="N4" s="5"/>
      <c r="O4" s="68"/>
      <c r="P4" s="68"/>
      <c r="Q4" s="68"/>
      <c r="R4" s="68"/>
      <c r="S4" s="68"/>
      <c r="T4" s="68"/>
      <c r="U4" s="68"/>
      <c r="V4" s="68"/>
      <c r="W4" s="70"/>
      <c r="X4" s="5"/>
      <c r="Y4" s="50"/>
      <c r="Z4" s="50"/>
      <c r="AA4" s="50">
        <f>CEILING((((F7-L4)/F8)),0.5)</f>
        <v>4</v>
      </c>
      <c r="AB4" s="50"/>
      <c r="AC4" s="50"/>
      <c r="AD4" s="50"/>
      <c r="AE4" s="50"/>
      <c r="AF4" s="49"/>
      <c r="AG4" s="49"/>
      <c r="AH4" s="49"/>
      <c r="AI4" s="49"/>
      <c r="AJ4" s="49"/>
      <c r="AK4" s="49"/>
      <c r="AL4" s="49"/>
      <c r="AM4" s="50"/>
      <c r="AN4" s="50"/>
      <c r="AO4" s="50"/>
      <c r="AP4" s="50"/>
      <c r="AQ4" s="50">
        <f t="shared" ref="AQ4:AR4" si="0">IF($F$4="Lb",1,2)</f>
        <v>2</v>
      </c>
      <c r="AR4" s="50">
        <f t="shared" si="0"/>
        <v>2</v>
      </c>
      <c r="AS4" s="50"/>
      <c r="AT4" s="50"/>
      <c r="AU4" s="50" t="s">
        <v>8</v>
      </c>
      <c r="AV4" s="50"/>
      <c r="AW4" s="50"/>
      <c r="AX4" s="50" t="s">
        <v>9</v>
      </c>
    </row>
    <row r="5" spans="1:50" ht="14.4" x14ac:dyDescent="0.3">
      <c r="A5" s="6"/>
      <c r="B5" s="85" t="str">
        <f>IF(F4=" - Choose - ","","Calories or KiloJoules?")</f>
        <v>Calories or KiloJoules?</v>
      </c>
      <c r="C5" s="86"/>
      <c r="D5" s="86"/>
      <c r="E5" s="87"/>
      <c r="F5" s="124" t="s">
        <v>9</v>
      </c>
      <c r="G5" s="125"/>
      <c r="H5" s="100" t="str">
        <f>IF(L4="","",IF(L4=F6,"Your weight hasn’t changed.",IF(L4&gt;F6,"You've Gained","You've Lost")))</f>
        <v>You've Gained</v>
      </c>
      <c r="I5" s="86"/>
      <c r="J5" s="86"/>
      <c r="K5" s="86"/>
      <c r="L5" s="8">
        <f>IF(L4="","",IF(F6=L4,"",IF(F6&lt;L4,L4-F6,F6-L4)))</f>
        <v>0.5</v>
      </c>
      <c r="M5" s="43" t="str">
        <f>IF(L5="","",IF(H5="","",IF(F4="Lb","Lb",IF(F4="Kg","Kg",""))))</f>
        <v>Kg</v>
      </c>
      <c r="N5" s="5"/>
      <c r="O5" s="67"/>
      <c r="P5" s="68"/>
      <c r="Q5" s="68"/>
      <c r="R5" s="68"/>
      <c r="S5" s="68"/>
      <c r="T5" s="68"/>
      <c r="U5" s="68"/>
      <c r="V5" s="68"/>
      <c r="W5" s="74"/>
      <c r="X5" s="5"/>
      <c r="Y5" s="50"/>
      <c r="Z5" s="50"/>
      <c r="AA5" s="50">
        <f>CEILING((((L4-F7)/F8)),0.5)</f>
        <v>-4</v>
      </c>
      <c r="AB5" s="50"/>
      <c r="AC5" s="50"/>
      <c r="AD5" s="50">
        <f>MROUND(F6*AR7,5)</f>
        <v>1850</v>
      </c>
      <c r="AE5" s="50"/>
      <c r="AF5" s="49"/>
      <c r="AG5" s="49"/>
      <c r="AH5" s="49"/>
      <c r="AI5" s="49"/>
      <c r="AJ5" s="49"/>
      <c r="AK5" s="49"/>
      <c r="AL5" s="49"/>
      <c r="AM5" s="50"/>
      <c r="AN5" s="50"/>
      <c r="AO5" s="50"/>
      <c r="AP5" s="50"/>
      <c r="AQ5" s="50">
        <f t="shared" ref="AQ5:AR5" si="1">IF($F$5="Cal.",3,5)</f>
        <v>3</v>
      </c>
      <c r="AR5" s="50">
        <f t="shared" si="1"/>
        <v>3</v>
      </c>
      <c r="AS5" s="53"/>
      <c r="AT5" s="53"/>
      <c r="AU5" s="50" t="s">
        <v>10</v>
      </c>
      <c r="AV5" s="50"/>
      <c r="AW5" s="50"/>
      <c r="AX5" s="50" t="s">
        <v>11</v>
      </c>
    </row>
    <row r="6" spans="1:50" ht="14.4" x14ac:dyDescent="0.3">
      <c r="A6" s="6"/>
      <c r="B6" s="85" t="str">
        <f>IF(F5=" - Choose - ","","Starting Weight:")</f>
        <v>Starting Weight:</v>
      </c>
      <c r="C6" s="86"/>
      <c r="D6" s="86"/>
      <c r="E6" s="87"/>
      <c r="F6" s="9">
        <v>64.5</v>
      </c>
      <c r="G6" s="7" t="str">
        <f>IF(B5="","",IF(F4="Lb","Lb",IF(F4="Kg","Kg","")))</f>
        <v>Kg</v>
      </c>
      <c r="H6" s="100" t="str">
        <f>IF(H5="","","Your Current TDEE is:")</f>
        <v>Your Current TDEE is:</v>
      </c>
      <c r="I6" s="86"/>
      <c r="J6" s="86"/>
      <c r="K6" s="86"/>
      <c r="L6" s="10">
        <f>IF(F6="","",IF(AP124="",MROUND(F6*AR7,5),MROUND(AP124,5)))</f>
        <v>2305</v>
      </c>
      <c r="M6" s="43" t="str">
        <f>IF(H6="","",IF(F5="Cal.","Cal/Day",IF(F5="Kj","Kj/Day")))</f>
        <v>Cal/Day</v>
      </c>
      <c r="N6" s="5"/>
      <c r="O6" s="73"/>
      <c r="P6" s="73"/>
      <c r="Q6" s="73"/>
      <c r="R6" s="73"/>
      <c r="S6" s="73"/>
      <c r="T6" s="73"/>
      <c r="U6" s="73"/>
      <c r="V6" s="73"/>
      <c r="W6" s="75"/>
      <c r="X6" s="5"/>
      <c r="Y6" s="50"/>
      <c r="Z6" s="50"/>
      <c r="AA6" s="49"/>
      <c r="AB6" s="50"/>
      <c r="AC6" s="50"/>
      <c r="AD6" s="50"/>
      <c r="AE6" s="50"/>
      <c r="AF6" s="49"/>
      <c r="AG6" s="49"/>
      <c r="AH6" s="49">
        <f>F6</f>
        <v>64.5</v>
      </c>
      <c r="AI6" s="49"/>
      <c r="AJ6" s="49"/>
      <c r="AK6" s="49"/>
      <c r="AL6" s="49"/>
      <c r="AM6" s="50"/>
      <c r="AN6" s="50"/>
      <c r="AO6" s="50"/>
      <c r="AP6" s="50"/>
      <c r="AQ6" s="50">
        <f t="shared" ref="AQ6:AR6" si="2">SUM(AQ4:AQ5)</f>
        <v>5</v>
      </c>
      <c r="AR6" s="50">
        <f t="shared" si="2"/>
        <v>5</v>
      </c>
      <c r="AS6" s="50"/>
      <c r="AT6" s="50"/>
      <c r="AU6" s="50"/>
      <c r="AV6" s="50"/>
      <c r="AW6" s="50"/>
      <c r="AX6" s="50"/>
    </row>
    <row r="7" spans="1:50" ht="14.4" x14ac:dyDescent="0.3">
      <c r="A7" s="6"/>
      <c r="B7" s="85" t="str">
        <f>IF(F6="","","Goal Weight:")</f>
        <v>Goal Weight:</v>
      </c>
      <c r="C7" s="86"/>
      <c r="D7" s="86"/>
      <c r="E7" s="87"/>
      <c r="F7" s="11">
        <v>66</v>
      </c>
      <c r="G7" s="7" t="str">
        <f>IF(F6="","",IF(F4="Lb","Lb",IF(F4="Kg","Kg","")))</f>
        <v>Kg</v>
      </c>
      <c r="H7" s="105" t="str">
        <f>IF(L8="","",IF(H9=0,"Congratulations","To Reach Your Goal weight by"))</f>
        <v>To Reach Your Goal weight by</v>
      </c>
      <c r="I7" s="106"/>
      <c r="J7" s="106"/>
      <c r="K7" s="106"/>
      <c r="L7" s="107">
        <f ca="1">IF(L8="","",IF(H9=0,"",L3+(H9*7)))</f>
        <v>44237</v>
      </c>
      <c r="M7" s="108"/>
      <c r="N7" s="5"/>
      <c r="O7" s="71"/>
      <c r="P7" s="72"/>
      <c r="Q7" s="72"/>
      <c r="R7" s="72"/>
      <c r="S7" s="72"/>
      <c r="T7" s="72"/>
      <c r="U7" s="72"/>
      <c r="V7" s="72"/>
      <c r="W7" s="22"/>
      <c r="X7" s="5"/>
      <c r="Y7" s="50"/>
      <c r="Z7" s="50"/>
      <c r="AA7" s="49"/>
      <c r="AB7" s="50"/>
      <c r="AC7" s="50"/>
      <c r="AD7" s="50"/>
      <c r="AE7" s="50"/>
      <c r="AF7" s="49"/>
      <c r="AG7" s="49"/>
      <c r="AH7" s="49"/>
      <c r="AI7" s="49"/>
      <c r="AJ7" s="49"/>
      <c r="AK7" s="49"/>
      <c r="AL7" s="49"/>
      <c r="AM7" s="50"/>
      <c r="AN7" s="50"/>
      <c r="AO7" s="50"/>
      <c r="AP7" s="50"/>
      <c r="AQ7" s="50">
        <f>IF(AQ6=4,AQ12,IF(AQ6=5,AR12,IF(AQ6=6,AS12,IF(AQ6=7,AT12,""))))</f>
        <v>7716.1699999999992</v>
      </c>
      <c r="AR7" s="50">
        <f>IF(AR6=4,AQ13,IF(AR6=5,AR13,IF(AR6=6,AS13,IF(AR6=7,AT13,""))))</f>
        <v>28.660059999999998</v>
      </c>
      <c r="AS7" s="50"/>
      <c r="AT7" s="50"/>
      <c r="AU7" s="50"/>
      <c r="AV7" s="50"/>
      <c r="AW7" s="50"/>
      <c r="AX7" s="50"/>
    </row>
    <row r="8" spans="1:50" ht="14.4" x14ac:dyDescent="0.3">
      <c r="A8" s="45"/>
      <c r="B8" s="123" t="str">
        <f>IF(F7="","",IF(F7=F6,"",IF(F7=L4,"",IF(F7&gt;F6,"Goal Weight Gain per Week:","Goal Weight Loss per Week:"))))</f>
        <v>Goal Weight Gain per Week:</v>
      </c>
      <c r="C8" s="86"/>
      <c r="D8" s="86"/>
      <c r="E8" s="86"/>
      <c r="F8" s="64">
        <v>0.25</v>
      </c>
      <c r="G8" s="7" t="str">
        <f>IF(F7="","",IF(F4="Lb","Lb",IF(F4="Kg","Kg","")))</f>
        <v>Kg</v>
      </c>
      <c r="H8" s="104" t="str">
        <f>IF(L8="","","You will need to Eat")</f>
        <v>You will need to Eat</v>
      </c>
      <c r="I8" s="79"/>
      <c r="J8" s="79"/>
      <c r="K8" s="79"/>
      <c r="L8" s="12">
        <f>IF(F8="","",IF(F7=L4,L6,IF(F7&gt;L4,L6+F9,L6-F9)))</f>
        <v>2580</v>
      </c>
      <c r="M8" s="44" t="str">
        <f>IF(L8="","",IF(F5="Cal.","Cal/Day",IF(F5="Kj","Kj/Day","")))</f>
        <v>Cal/Day</v>
      </c>
      <c r="N8" s="5"/>
      <c r="O8" s="42"/>
      <c r="P8" s="42"/>
      <c r="Q8" s="42"/>
      <c r="R8" s="42"/>
      <c r="S8" s="42"/>
      <c r="T8" s="42"/>
      <c r="U8" s="42"/>
      <c r="V8" s="42"/>
      <c r="W8" s="42"/>
      <c r="X8" s="5"/>
      <c r="Y8" s="50"/>
      <c r="Z8" s="50"/>
      <c r="AA8" s="49"/>
      <c r="AB8" s="50"/>
      <c r="AC8" s="50"/>
      <c r="AD8" s="50"/>
      <c r="AE8" s="50" t="s">
        <v>12</v>
      </c>
      <c r="AF8" s="49"/>
      <c r="AG8" s="49"/>
      <c r="AH8" s="49"/>
      <c r="AI8" s="49"/>
      <c r="AJ8" s="49"/>
      <c r="AK8" s="49"/>
      <c r="AL8" s="49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</row>
    <row r="9" spans="1:50" ht="14.4" x14ac:dyDescent="0.3">
      <c r="A9" s="6"/>
      <c r="B9" s="122" t="str">
        <f>IF(F8="","",IF(F7=L4,"",IF(F7&gt;F6,"Target Daily Surplus:","Target Daily Deficit:")))</f>
        <v>Target Daily Surplus:</v>
      </c>
      <c r="C9" s="102"/>
      <c r="D9" s="102"/>
      <c r="E9" s="102"/>
      <c r="F9" s="47">
        <f>IF(F8="","",MROUND((F8*AQ7)/7,5))</f>
        <v>275</v>
      </c>
      <c r="G9" s="62" t="str">
        <f>IF(F8="","",IF(F5="Cal.","Cal.",IF(F5="Kj","Kj","")))</f>
        <v>Cal.</v>
      </c>
      <c r="H9" s="63">
        <f>IF(L8="","",IF(F6&lt;F7,AA4,AA5))</f>
        <v>4</v>
      </c>
      <c r="I9" s="101" t="str">
        <f>IF(H3="","","Weeks until you reach your goal weight")</f>
        <v>Weeks until you reach your goal weight</v>
      </c>
      <c r="J9" s="102"/>
      <c r="K9" s="102"/>
      <c r="L9" s="102"/>
      <c r="M9" s="103"/>
      <c r="N9" s="5"/>
      <c r="O9" s="42"/>
      <c r="P9" s="42"/>
      <c r="Q9" s="42"/>
      <c r="R9" s="42"/>
      <c r="S9" s="42"/>
      <c r="T9" s="42"/>
      <c r="U9" s="42"/>
      <c r="V9" s="42"/>
      <c r="W9" s="42"/>
      <c r="X9" s="5"/>
      <c r="Y9" s="50"/>
      <c r="Z9" s="50"/>
      <c r="AA9" s="49"/>
      <c r="AB9" s="50"/>
      <c r="AC9" s="50" t="s">
        <v>13</v>
      </c>
      <c r="AD9" s="50" t="s">
        <v>14</v>
      </c>
      <c r="AE9" s="50">
        <f>IF(AC11&gt;AD11,-F8,F8)</f>
        <v>0.25</v>
      </c>
      <c r="AF9" s="49"/>
      <c r="AG9" s="49"/>
      <c r="AH9" s="49"/>
      <c r="AI9" s="49"/>
      <c r="AJ9" s="49"/>
      <c r="AK9" s="49"/>
      <c r="AL9" s="49"/>
      <c r="AM9" s="50"/>
      <c r="AN9" s="50"/>
      <c r="AO9" s="50"/>
      <c r="AP9" s="50" t="s">
        <v>15</v>
      </c>
      <c r="AQ9" s="50" t="s">
        <v>16</v>
      </c>
      <c r="AR9" s="50"/>
      <c r="AS9" s="54"/>
      <c r="AT9" s="54"/>
      <c r="AU9" s="50"/>
      <c r="AV9" s="50"/>
      <c r="AW9" s="50"/>
      <c r="AX9" s="50"/>
    </row>
    <row r="10" spans="1:50" ht="4.5" customHeight="1" x14ac:dyDescent="0.3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4"/>
      <c r="T10" s="3"/>
      <c r="U10" s="4"/>
      <c r="V10" s="3"/>
      <c r="W10" s="3"/>
      <c r="X10" s="3"/>
      <c r="Y10" s="48"/>
      <c r="Z10" s="48"/>
      <c r="AA10" s="49"/>
      <c r="AB10" s="50"/>
      <c r="AC10" s="50"/>
      <c r="AD10" s="50"/>
      <c r="AE10" s="50"/>
      <c r="AF10" s="49"/>
      <c r="AG10" s="49"/>
      <c r="AH10" s="49"/>
      <c r="AI10" s="49"/>
      <c r="AJ10" s="49"/>
      <c r="AK10" s="49"/>
      <c r="AL10" s="49"/>
      <c r="AM10" s="50"/>
      <c r="AN10" s="50"/>
      <c r="AO10" s="50"/>
      <c r="AP10" s="50"/>
      <c r="AQ10" s="50"/>
      <c r="AR10" s="50"/>
      <c r="AS10" s="54"/>
      <c r="AT10" s="55"/>
      <c r="AU10" s="50"/>
      <c r="AV10" s="50"/>
      <c r="AW10" s="50"/>
      <c r="AX10" s="50"/>
    </row>
    <row r="11" spans="1:50" ht="14.4" x14ac:dyDescent="0.3">
      <c r="A11" s="6"/>
      <c r="B11" s="13" t="s">
        <v>17</v>
      </c>
      <c r="C11" s="14" t="s">
        <v>18</v>
      </c>
      <c r="D11" s="14" t="s">
        <v>19</v>
      </c>
      <c r="E11" s="14" t="s">
        <v>20</v>
      </c>
      <c r="F11" s="14" t="s">
        <v>21</v>
      </c>
      <c r="G11" s="14" t="s">
        <v>22</v>
      </c>
      <c r="H11" s="14" t="s">
        <v>23</v>
      </c>
      <c r="I11" s="14" t="s">
        <v>24</v>
      </c>
      <c r="J11" s="14" t="s">
        <v>25</v>
      </c>
      <c r="K11" s="14" t="s">
        <v>26</v>
      </c>
      <c r="L11" s="15" t="s">
        <v>27</v>
      </c>
      <c r="M11" s="16" t="s">
        <v>28</v>
      </c>
      <c r="N11" s="3"/>
      <c r="O11" s="3"/>
      <c r="P11" s="3"/>
      <c r="Q11" s="3"/>
      <c r="R11" s="3"/>
      <c r="S11" s="4"/>
      <c r="T11" s="3"/>
      <c r="U11" s="4"/>
      <c r="V11" s="3"/>
      <c r="W11" s="3"/>
      <c r="X11" s="3"/>
      <c r="Y11" s="48"/>
      <c r="Z11" s="48"/>
      <c r="AA11" s="49"/>
      <c r="AB11" s="50" t="s">
        <v>29</v>
      </c>
      <c r="AC11" s="50">
        <f>F6</f>
        <v>64.5</v>
      </c>
      <c r="AD11" s="50">
        <f>F7</f>
        <v>66</v>
      </c>
      <c r="AE11" s="50">
        <f>IF(F8="","",AC12)</f>
        <v>64.600000000000009</v>
      </c>
      <c r="AF11" s="49"/>
      <c r="AG11" s="49"/>
      <c r="AH11" s="49"/>
      <c r="AI11" s="49"/>
      <c r="AJ11" s="49"/>
      <c r="AK11" s="49"/>
      <c r="AL11" s="49"/>
      <c r="AM11" s="50"/>
      <c r="AN11" s="50"/>
      <c r="AO11" s="50"/>
      <c r="AP11" s="50"/>
      <c r="AQ11" s="50" t="s">
        <v>30</v>
      </c>
      <c r="AR11" s="50" t="s">
        <v>31</v>
      </c>
      <c r="AS11" s="50" t="s">
        <v>32</v>
      </c>
      <c r="AT11" s="50" t="s">
        <v>33</v>
      </c>
      <c r="AU11" s="50"/>
      <c r="AV11" s="50"/>
      <c r="AW11" s="50"/>
      <c r="AX11" s="50"/>
    </row>
    <row r="12" spans="1:50" ht="14.4" x14ac:dyDescent="0.3">
      <c r="A12" s="6"/>
      <c r="B12" s="88">
        <f>IF(F3="","",F3)</f>
        <v>44201</v>
      </c>
      <c r="C12" s="15" t="str">
        <f>IF(F4=" - Choose - ", "","Weight")</f>
        <v>Weight</v>
      </c>
      <c r="D12">
        <v>64.400000000000006</v>
      </c>
      <c r="E12">
        <v>64.400000000000006</v>
      </c>
      <c r="F12">
        <v>64.599999999999994</v>
      </c>
      <c r="G12">
        <v>64.8</v>
      </c>
      <c r="H12">
        <v>64.8</v>
      </c>
      <c r="I12" s="18">
        <v>64.599999999999994</v>
      </c>
      <c r="J12">
        <v>64.599999999999994</v>
      </c>
      <c r="K12" s="20">
        <f t="shared" ref="K12:K123" si="3">IF(AB12=0,"",AM12)</f>
        <v>64.600000000000009</v>
      </c>
      <c r="L12" s="78">
        <f>IF(K12="","",AN12)</f>
        <v>0.10000000000000853</v>
      </c>
      <c r="M12" s="76">
        <f>IF(AP12="","",IF(L12="","",AO12))</f>
        <v>2395</v>
      </c>
      <c r="N12" s="21"/>
      <c r="O12" s="21"/>
      <c r="P12" s="21"/>
      <c r="Q12" s="21"/>
      <c r="R12" s="21"/>
      <c r="S12" s="22"/>
      <c r="T12" s="21"/>
      <c r="U12" s="22"/>
      <c r="V12" s="21"/>
      <c r="W12" s="21"/>
      <c r="X12" s="21"/>
      <c r="Y12" s="56"/>
      <c r="Z12" s="56"/>
      <c r="AA12" s="57">
        <v>1</v>
      </c>
      <c r="AB12" s="50">
        <f t="shared" ref="AB12:AB123" si="4">COUNT(AF12:AL12)</f>
        <v>7</v>
      </c>
      <c r="AC12" s="50">
        <f>IF(AM12="",AC11,K12)</f>
        <v>64.600000000000009</v>
      </c>
      <c r="AD12" s="50">
        <f>AD11</f>
        <v>66</v>
      </c>
      <c r="AE12" s="50">
        <f>IF(F8="","",IF($F$6&gt;$F$7,IF(AC11&gt;AD12,AC11+$AE$9,AD12),IF($F$6&lt;$F$7,IF(AC11&lt;AD12,AC11+AE9,AD12),AD12)))</f>
        <v>64.75</v>
      </c>
      <c r="AF12" s="49">
        <f>IF(COUNT(D12:J12)&lt;1,"",IF(D12="",AH6,D12))</f>
        <v>64.400000000000006</v>
      </c>
      <c r="AG12" s="49">
        <f>IF(E12="",AF12,E12)</f>
        <v>64.400000000000006</v>
      </c>
      <c r="AH12" s="49">
        <f>IF(F12="",AG12,F12)</f>
        <v>64.599999999999994</v>
      </c>
      <c r="AI12" s="49">
        <f t="shared" ref="AI12:AI43" si="5">IF(G12="",AH12,G12)</f>
        <v>64.8</v>
      </c>
      <c r="AJ12" s="49">
        <f t="shared" ref="AJ12:AJ43" si="6">IF(H12="",AI12,H12)</f>
        <v>64.8</v>
      </c>
      <c r="AK12" s="49">
        <f t="shared" ref="AK12:AK43" si="7">IF(I12="",AJ12,I12)</f>
        <v>64.599999999999994</v>
      </c>
      <c r="AL12" s="49">
        <f t="shared" ref="AL12:AL43" si="8">IF(J12="",AK12,J12)</f>
        <v>64.599999999999994</v>
      </c>
      <c r="AM12" s="58">
        <f t="shared" ref="AM12:AM123" si="9">IF(AB12=0,"",SUM(AF12:AL12)/AB12)</f>
        <v>64.600000000000009</v>
      </c>
      <c r="AN12" s="137">
        <f>IF(AM12="","",AM12-AH6)</f>
        <v>0.10000000000000853</v>
      </c>
      <c r="AO12" s="135">
        <f>IF(AP12="","",IF(AN12="","",MROUND(AP12,5)))</f>
        <v>2395</v>
      </c>
      <c r="AP12" s="50">
        <f>IF(AB12=0,$AD$5,IF(AB13=0,$AD$5,AM13+(((-AN12)*$AQ$7)/AB13)))</f>
        <v>2393.3404285714191</v>
      </c>
      <c r="AQ12" s="50">
        <v>3500</v>
      </c>
      <c r="AR12" s="50">
        <f t="shared" ref="AR12:AR13" si="10">AQ12*2.20462</f>
        <v>7716.1699999999992</v>
      </c>
      <c r="AS12" s="50">
        <f t="shared" ref="AS12:AT12" si="11">AQ12*4.184</f>
        <v>14644</v>
      </c>
      <c r="AT12" s="50">
        <f t="shared" si="11"/>
        <v>32284.455279999998</v>
      </c>
      <c r="AU12" s="50"/>
      <c r="AV12" s="50"/>
      <c r="AW12" s="50"/>
      <c r="AX12" s="50"/>
    </row>
    <row r="13" spans="1:50" ht="14.4" x14ac:dyDescent="0.3">
      <c r="A13" s="6"/>
      <c r="B13" s="89"/>
      <c r="C13" s="23" t="str">
        <f>IF(F5=" - Choose - ","",F5)</f>
        <v>Cal.</v>
      </c>
      <c r="D13">
        <v>2489</v>
      </c>
      <c r="E13">
        <v>2478</v>
      </c>
      <c r="F13">
        <v>2512</v>
      </c>
      <c r="G13">
        <v>2624</v>
      </c>
      <c r="H13">
        <v>2477</v>
      </c>
      <c r="I13" s="25">
        <v>2550</v>
      </c>
      <c r="J13">
        <v>2395</v>
      </c>
      <c r="K13" s="27">
        <f t="shared" si="3"/>
        <v>2503.5714285714284</v>
      </c>
      <c r="L13" s="79"/>
      <c r="M13" s="77"/>
      <c r="N13" s="21"/>
      <c r="O13" s="3"/>
      <c r="P13" s="3"/>
      <c r="Q13" s="3"/>
      <c r="R13" s="3"/>
      <c r="S13" s="4"/>
      <c r="T13" s="3"/>
      <c r="U13" s="4"/>
      <c r="V13" s="3"/>
      <c r="W13" s="3"/>
      <c r="X13" s="3"/>
      <c r="Y13" s="48"/>
      <c r="Z13" s="56"/>
      <c r="AA13" s="57">
        <f>AA12+0.5</f>
        <v>1.5</v>
      </c>
      <c r="AB13" s="50">
        <f t="shared" si="4"/>
        <v>7</v>
      </c>
      <c r="AC13" s="50">
        <f t="shared" ref="AC13:AD13" si="12">AC12</f>
        <v>64.600000000000009</v>
      </c>
      <c r="AD13" s="50">
        <f t="shared" si="12"/>
        <v>66</v>
      </c>
      <c r="AE13" s="50">
        <f>IF($AE$9=0,0,(AE12+AE14)/2)</f>
        <v>64.875</v>
      </c>
      <c r="AF13" s="49">
        <f>IF(COUNT(D13:J13)&lt;1,"",IF(D13="",AD5,D13))</f>
        <v>2489</v>
      </c>
      <c r="AG13" s="49">
        <f t="shared" ref="AG13:AG43" si="13">IF(E13="",AF13,E13)</f>
        <v>2478</v>
      </c>
      <c r="AH13" s="49">
        <f t="shared" ref="AH13:AH43" si="14">IF(F13="",AG13,F13)</f>
        <v>2512</v>
      </c>
      <c r="AI13" s="49">
        <f t="shared" si="5"/>
        <v>2624</v>
      </c>
      <c r="AJ13" s="49">
        <f t="shared" si="6"/>
        <v>2477</v>
      </c>
      <c r="AK13" s="49">
        <f t="shared" si="7"/>
        <v>2550</v>
      </c>
      <c r="AL13" s="49">
        <f t="shared" si="8"/>
        <v>2395</v>
      </c>
      <c r="AM13" s="59">
        <f t="shared" si="9"/>
        <v>2503.5714285714284</v>
      </c>
      <c r="AN13" s="136"/>
      <c r="AO13" s="136"/>
      <c r="AP13" s="50"/>
      <c r="AQ13" s="50">
        <v>13</v>
      </c>
      <c r="AR13" s="50">
        <f t="shared" si="10"/>
        <v>28.660059999999998</v>
      </c>
      <c r="AS13" s="50">
        <f t="shared" ref="AS13:AT13" si="15">AQ13*4.184</f>
        <v>54.392000000000003</v>
      </c>
      <c r="AT13" s="50">
        <f t="shared" si="15"/>
        <v>119.91369103999999</v>
      </c>
      <c r="AU13" s="50"/>
      <c r="AV13" s="50"/>
      <c r="AW13" s="50"/>
      <c r="AX13" s="50"/>
    </row>
    <row r="14" spans="1:50" ht="15" customHeight="1" x14ac:dyDescent="0.3">
      <c r="A14" s="6"/>
      <c r="B14" s="90">
        <f>IF(B12="","",B12+7)</f>
        <v>44208</v>
      </c>
      <c r="C14" s="28" t="str">
        <f t="shared" ref="C14:C123" si="16">C12</f>
        <v>Weight</v>
      </c>
      <c r="D14">
        <v>65</v>
      </c>
      <c r="E14">
        <v>64.900000000000006</v>
      </c>
      <c r="F14" s="25"/>
      <c r="I14" s="25"/>
      <c r="K14" s="29">
        <f t="shared" si="3"/>
        <v>64.914285714285711</v>
      </c>
      <c r="L14" s="80">
        <f>IF(K14="","",AN14)</f>
        <v>0.31428571428570251</v>
      </c>
      <c r="M14" s="81">
        <f>IF(AP14="","",IF(L14="","",AO14))</f>
        <v>2305</v>
      </c>
      <c r="N14" s="21"/>
      <c r="O14" s="132" t="str">
        <f>IF(M18="","","From")</f>
        <v/>
      </c>
      <c r="P14" s="120"/>
      <c r="Q14" s="133" t="str">
        <f>IF(M18="","",B12)</f>
        <v/>
      </c>
      <c r="R14" s="120"/>
      <c r="S14" s="120"/>
      <c r="T14" s="134" t="str">
        <f>IF(M18="","","to")</f>
        <v/>
      </c>
      <c r="U14" s="119" t="str">
        <f>IF(M18="","",B18)</f>
        <v/>
      </c>
      <c r="V14" s="120"/>
      <c r="W14" s="120"/>
      <c r="X14" s="121"/>
      <c r="Y14" s="60"/>
      <c r="Z14" s="56"/>
      <c r="AA14" s="57">
        <f>AA12+1</f>
        <v>2</v>
      </c>
      <c r="AB14" s="50">
        <f t="shared" si="4"/>
        <v>7</v>
      </c>
      <c r="AC14" s="50">
        <f>IF(K14="",AC12,K14)</f>
        <v>64.914285714285711</v>
      </c>
      <c r="AD14" s="50">
        <f>AD13</f>
        <v>66</v>
      </c>
      <c r="AE14" s="50">
        <f>IF($F$6&gt;$F$7,IF(AE12&gt;AD14,AE12+$AE$9,AD14),IF($F$6&lt;$F$7,IF(AE12&lt;AD14,AE12+$AE$9,AD14),AD14))</f>
        <v>65</v>
      </c>
      <c r="AF14" s="49">
        <f t="shared" ref="AF14:AF45" si="17">IF(COUNT(D14:J14)&lt;1,"",IF(D14="",AM12,D14))</f>
        <v>65</v>
      </c>
      <c r="AG14" s="49">
        <f t="shared" si="13"/>
        <v>64.900000000000006</v>
      </c>
      <c r="AH14" s="49">
        <f t="shared" si="14"/>
        <v>64.900000000000006</v>
      </c>
      <c r="AI14" s="49">
        <f t="shared" si="5"/>
        <v>64.900000000000006</v>
      </c>
      <c r="AJ14" s="49">
        <f t="shared" si="6"/>
        <v>64.900000000000006</v>
      </c>
      <c r="AK14" s="49">
        <f t="shared" si="7"/>
        <v>64.900000000000006</v>
      </c>
      <c r="AL14" s="49">
        <f t="shared" si="8"/>
        <v>64.900000000000006</v>
      </c>
      <c r="AM14" s="58">
        <f t="shared" si="9"/>
        <v>64.914285714285711</v>
      </c>
      <c r="AN14" s="137">
        <f>IF(AM14="","",AM14-AM12)</f>
        <v>0.31428571428570251</v>
      </c>
      <c r="AO14" s="135">
        <f>IF(AP14="","",IF(AN14="","",MROUND(AP14,5)))</f>
        <v>2305</v>
      </c>
      <c r="AP14" s="50">
        <f>IF(AB15=0,$AP$12,IF(AB14=0,$AP$12,((K15+(((-L14)*$AQ$7)/AB15)))+M12)/2)</f>
        <v>2304.1370000000065</v>
      </c>
      <c r="AQ14" s="50"/>
      <c r="AR14" s="50"/>
      <c r="AS14" s="50"/>
      <c r="AT14" s="50"/>
      <c r="AU14" s="50"/>
      <c r="AV14" s="50"/>
      <c r="AW14" s="50"/>
      <c r="AX14" s="50"/>
    </row>
    <row r="15" spans="1:50" ht="14.4" x14ac:dyDescent="0.3">
      <c r="A15" s="6"/>
      <c r="B15" s="91"/>
      <c r="C15" s="30" t="str">
        <f t="shared" si="16"/>
        <v>Cal.</v>
      </c>
      <c r="D15">
        <v>2708</v>
      </c>
      <c r="E15">
        <v>2535</v>
      </c>
      <c r="F15" s="25"/>
      <c r="I15" s="25"/>
      <c r="J15" s="26"/>
      <c r="K15" s="27">
        <f t="shared" si="3"/>
        <v>2559.7142857142858</v>
      </c>
      <c r="L15" s="79"/>
      <c r="M15" s="77"/>
      <c r="N15" s="21"/>
      <c r="O15" s="89"/>
      <c r="P15" s="113"/>
      <c r="Q15" s="113"/>
      <c r="R15" s="113"/>
      <c r="S15" s="113"/>
      <c r="T15" s="113"/>
      <c r="U15" s="113"/>
      <c r="V15" s="113"/>
      <c r="W15" s="113"/>
      <c r="X15" s="114"/>
      <c r="Y15" s="60"/>
      <c r="Z15" s="56"/>
      <c r="AA15" s="57">
        <f>AA14+0.5</f>
        <v>2.5</v>
      </c>
      <c r="AB15" s="50">
        <f t="shared" si="4"/>
        <v>7</v>
      </c>
      <c r="AC15" s="50">
        <f t="shared" ref="AC15:AD15" si="18">AC14</f>
        <v>64.914285714285711</v>
      </c>
      <c r="AD15" s="50">
        <f t="shared" si="18"/>
        <v>66</v>
      </c>
      <c r="AE15" s="50">
        <f>IF($AE$9=0,0,(AE14+AE16)/2)</f>
        <v>65.125</v>
      </c>
      <c r="AF15" s="49">
        <f t="shared" si="17"/>
        <v>2708</v>
      </c>
      <c r="AG15" s="49">
        <f t="shared" si="13"/>
        <v>2535</v>
      </c>
      <c r="AH15" s="49">
        <f t="shared" si="14"/>
        <v>2535</v>
      </c>
      <c r="AI15" s="49">
        <f>IF(G15="",AH15,G15)</f>
        <v>2535</v>
      </c>
      <c r="AJ15" s="49">
        <f t="shared" si="6"/>
        <v>2535</v>
      </c>
      <c r="AK15" s="49">
        <f t="shared" si="7"/>
        <v>2535</v>
      </c>
      <c r="AL15" s="49">
        <f t="shared" si="8"/>
        <v>2535</v>
      </c>
      <c r="AM15" s="59">
        <f t="shared" si="9"/>
        <v>2559.7142857142858</v>
      </c>
      <c r="AN15" s="136"/>
      <c r="AO15" s="136"/>
      <c r="AP15" s="50"/>
      <c r="AQ15" s="50"/>
      <c r="AR15" s="50"/>
      <c r="AS15" s="50"/>
      <c r="AT15" s="50"/>
      <c r="AU15" s="50"/>
      <c r="AV15" s="50"/>
      <c r="AW15" s="50"/>
      <c r="AX15" s="50"/>
    </row>
    <row r="16" spans="1:50" ht="14.4" x14ac:dyDescent="0.3">
      <c r="A16" s="6"/>
      <c r="B16" s="90">
        <f>IF(B14="","",B14+7)</f>
        <v>44215</v>
      </c>
      <c r="C16" s="28" t="str">
        <f t="shared" si="16"/>
        <v>Weight</v>
      </c>
      <c r="D16" s="24"/>
      <c r="E16" s="25"/>
      <c r="F16" s="25"/>
      <c r="G16" s="25"/>
      <c r="H16" s="25"/>
      <c r="I16" s="25"/>
      <c r="J16" s="26"/>
      <c r="K16" s="29" t="str">
        <f t="shared" si="3"/>
        <v/>
      </c>
      <c r="L16" s="80" t="str">
        <f>IF(K16="","",AN16)</f>
        <v/>
      </c>
      <c r="M16" s="81" t="str">
        <f>IF(AP16="","",IF(L16="","",AO16))</f>
        <v/>
      </c>
      <c r="N16" s="21"/>
      <c r="O16" s="127" t="str">
        <f>IF(M18="","",IF(K18=F6,"No Weight Change",IF(K18&gt;F6,"You Gained:","You Lost:")))</f>
        <v/>
      </c>
      <c r="P16" s="113"/>
      <c r="Q16" s="113"/>
      <c r="R16" s="113"/>
      <c r="S16" s="113"/>
      <c r="T16" s="113"/>
      <c r="U16" s="31" t="str">
        <f>IF(M18="","",IF(K18=F6,"",IF(K18&gt;F6,K18-F6,F6-K18)))</f>
        <v/>
      </c>
      <c r="V16" s="112" t="str">
        <f>IF(O16="","",IF(O16="No Weight Change","",IF(F4="Lb","Lb",IF(F4="Kg","Kg",""))))</f>
        <v/>
      </c>
      <c r="W16" s="113"/>
      <c r="X16" s="114"/>
      <c r="Y16" s="60"/>
      <c r="Z16" s="56"/>
      <c r="AA16" s="57">
        <f>AA14+1</f>
        <v>3</v>
      </c>
      <c r="AB16" s="50">
        <f t="shared" si="4"/>
        <v>0</v>
      </c>
      <c r="AC16" s="50">
        <f>IF(K16="",AC14,K16)</f>
        <v>64.914285714285711</v>
      </c>
      <c r="AD16" s="50">
        <f>AD15</f>
        <v>66</v>
      </c>
      <c r="AE16" s="50">
        <f>IF($F$6&gt;$F$7,IF(AE14&gt;AD16,AE14+$AE$9,AD16),IF($F$6&lt;$F$7,IF(AE14&lt;AD16,AE14+$AE$9,AD16),AD16))</f>
        <v>65.25</v>
      </c>
      <c r="AF16" s="49" t="str">
        <f t="shared" si="17"/>
        <v/>
      </c>
      <c r="AG16" s="49" t="str">
        <f t="shared" si="13"/>
        <v/>
      </c>
      <c r="AH16" s="49" t="str">
        <f t="shared" si="14"/>
        <v/>
      </c>
      <c r="AI16" s="49" t="str">
        <f t="shared" si="5"/>
        <v/>
      </c>
      <c r="AJ16" s="49" t="str">
        <f t="shared" si="6"/>
        <v/>
      </c>
      <c r="AK16" s="49" t="str">
        <f t="shared" si="7"/>
        <v/>
      </c>
      <c r="AL16" s="49" t="str">
        <f t="shared" si="8"/>
        <v/>
      </c>
      <c r="AM16" s="58" t="str">
        <f t="shared" si="9"/>
        <v/>
      </c>
      <c r="AN16" s="137" t="str">
        <f>IF(AM16="","",AM16-AM14)</f>
        <v/>
      </c>
      <c r="AO16" s="135" t="str">
        <f>IF(AP16="","",IF(AN16="","",MROUND(AP16,5)))</f>
        <v/>
      </c>
      <c r="AP16" s="50">
        <f>IF(AB17=0,$AP14,IF(AB16=0,$AP14,((K17+(((-L16)*$AQ$7)/AB17)))+M14+M12)/3)</f>
        <v>2304.1370000000065</v>
      </c>
      <c r="AQ16" s="50"/>
      <c r="AR16" s="50"/>
      <c r="AS16" s="50"/>
      <c r="AT16" s="50"/>
      <c r="AU16" s="50"/>
      <c r="AV16" s="50"/>
      <c r="AW16" s="50"/>
      <c r="AX16" s="50"/>
    </row>
    <row r="17" spans="1:50" ht="14.4" x14ac:dyDescent="0.3">
      <c r="A17" s="6"/>
      <c r="B17" s="91"/>
      <c r="C17" s="30" t="str">
        <f t="shared" si="16"/>
        <v>Cal.</v>
      </c>
      <c r="D17" s="24"/>
      <c r="E17" s="25"/>
      <c r="F17" s="25"/>
      <c r="G17" s="25"/>
      <c r="H17" s="25"/>
      <c r="I17" s="25"/>
      <c r="J17" s="26"/>
      <c r="K17" s="27" t="str">
        <f t="shared" si="3"/>
        <v/>
      </c>
      <c r="L17" s="79"/>
      <c r="M17" s="77"/>
      <c r="N17" s="21"/>
      <c r="O17" s="128" t="str">
        <f>IF(M18="","",IF(K18=F6,"","At a Rate Of"))</f>
        <v/>
      </c>
      <c r="P17" s="113"/>
      <c r="Q17" s="113"/>
      <c r="R17" s="113"/>
      <c r="S17" s="113"/>
      <c r="T17" s="131" t="str">
        <f>IF(O17="","",U16/4)</f>
        <v/>
      </c>
      <c r="U17" s="113"/>
      <c r="V17" s="129" t="str">
        <f>IF(O16="","",IF(O16="No Weight Change","",IF(F4="Lb","Lb/Wk",IF(F4="Kg","Kg/Wk",""))))</f>
        <v/>
      </c>
      <c r="W17" s="113"/>
      <c r="X17" s="114"/>
      <c r="Y17" s="60"/>
      <c r="Z17" s="56"/>
      <c r="AA17" s="57">
        <f>AA16+0.5</f>
        <v>3.5</v>
      </c>
      <c r="AB17" s="50">
        <f t="shared" si="4"/>
        <v>0</v>
      </c>
      <c r="AC17" s="50">
        <f t="shared" ref="AC17:AD17" si="19">AC16</f>
        <v>64.914285714285711</v>
      </c>
      <c r="AD17" s="50">
        <f t="shared" si="19"/>
        <v>66</v>
      </c>
      <c r="AE17" s="50">
        <f>IF($AE$9=0,0,(AE16+AE18)/2)</f>
        <v>65.375</v>
      </c>
      <c r="AF17" s="49" t="str">
        <f t="shared" si="17"/>
        <v/>
      </c>
      <c r="AG17" s="49" t="str">
        <f t="shared" si="13"/>
        <v/>
      </c>
      <c r="AH17" s="49" t="str">
        <f t="shared" si="14"/>
        <v/>
      </c>
      <c r="AI17" s="49" t="str">
        <f t="shared" si="5"/>
        <v/>
      </c>
      <c r="AJ17" s="49" t="str">
        <f t="shared" si="6"/>
        <v/>
      </c>
      <c r="AK17" s="49" t="str">
        <f t="shared" si="7"/>
        <v/>
      </c>
      <c r="AL17" s="49" t="str">
        <f t="shared" si="8"/>
        <v/>
      </c>
      <c r="AM17" s="59" t="str">
        <f t="shared" si="9"/>
        <v/>
      </c>
      <c r="AN17" s="136"/>
      <c r="AO17" s="136"/>
      <c r="AP17" s="50"/>
      <c r="AQ17" s="50"/>
      <c r="AR17" s="50"/>
      <c r="AS17" s="50"/>
      <c r="AT17" s="50"/>
      <c r="AU17" s="50"/>
      <c r="AV17" s="50"/>
      <c r="AW17" s="50"/>
      <c r="AX17" s="50"/>
    </row>
    <row r="18" spans="1:50" ht="14.4" x14ac:dyDescent="0.3">
      <c r="A18" s="6"/>
      <c r="B18" s="90">
        <f>IF(B16="","",B16+7)</f>
        <v>44222</v>
      </c>
      <c r="C18" s="28" t="str">
        <f t="shared" si="16"/>
        <v>Weight</v>
      </c>
      <c r="D18" s="24"/>
      <c r="E18" s="25"/>
      <c r="F18" s="25"/>
      <c r="G18" s="25"/>
      <c r="H18" s="25"/>
      <c r="I18" s="25"/>
      <c r="J18" s="26"/>
      <c r="K18" s="29" t="str">
        <f t="shared" si="3"/>
        <v/>
      </c>
      <c r="L18" s="80" t="str">
        <f>IF(K18="","",AN18)</f>
        <v/>
      </c>
      <c r="M18" s="81" t="str">
        <f>IF(AP18="","",IF(L18="","",AO18))</f>
        <v/>
      </c>
      <c r="N18" s="21"/>
      <c r="O18" s="130" t="str">
        <f>IF(T17="","","You have")</f>
        <v/>
      </c>
      <c r="P18" s="113"/>
      <c r="Q18" s="113"/>
      <c r="R18" s="113"/>
      <c r="S18" s="115" t="str">
        <f>IF(T17="","",IF(K18&gt;F7,K18-F7,F7-K18))</f>
        <v/>
      </c>
      <c r="T18" s="117" t="str">
        <f>IF(T17="","",IF(T17="No Weight Change","",IF(F4="Lb","Lb to go!",IF(F4="Kg","Kg to go!",""))))</f>
        <v/>
      </c>
      <c r="U18" s="113"/>
      <c r="V18" s="113"/>
      <c r="W18" s="113"/>
      <c r="X18" s="114"/>
      <c r="Y18" s="60"/>
      <c r="Z18" s="56"/>
      <c r="AA18" s="57">
        <f>AA16+1</f>
        <v>4</v>
      </c>
      <c r="AB18" s="50">
        <f t="shared" si="4"/>
        <v>0</v>
      </c>
      <c r="AC18" s="50">
        <f>IF(K18="",AC16,K18)</f>
        <v>64.914285714285711</v>
      </c>
      <c r="AD18" s="50">
        <f>AD17</f>
        <v>66</v>
      </c>
      <c r="AE18" s="50">
        <f>IF($F$6&gt;$F$7,IF(AE16&gt;AD18,AE16+$AE$9,AD18),IF($F$6&lt;$F$7,IF(AE16&lt;AD18,AE16+$AE$9,AD18),AD18))</f>
        <v>65.5</v>
      </c>
      <c r="AF18" s="49" t="str">
        <f t="shared" si="17"/>
        <v/>
      </c>
      <c r="AG18" s="49" t="str">
        <f t="shared" si="13"/>
        <v/>
      </c>
      <c r="AH18" s="49" t="str">
        <f t="shared" si="14"/>
        <v/>
      </c>
      <c r="AI18" s="49" t="str">
        <f t="shared" si="5"/>
        <v/>
      </c>
      <c r="AJ18" s="49" t="str">
        <f t="shared" si="6"/>
        <v/>
      </c>
      <c r="AK18" s="49" t="str">
        <f t="shared" si="7"/>
        <v/>
      </c>
      <c r="AL18" s="49" t="str">
        <f t="shared" si="8"/>
        <v/>
      </c>
      <c r="AM18" s="58" t="str">
        <f t="shared" si="9"/>
        <v/>
      </c>
      <c r="AN18" s="137" t="str">
        <f>IF(AM18="","",AM18-AM16)</f>
        <v/>
      </c>
      <c r="AO18" s="135" t="str">
        <f>IF(AP18="","",IF(AN18="","",MROUND(AP18,5)))</f>
        <v/>
      </c>
      <c r="AP18" s="50">
        <f>IF(AB19=0,$AP16,IF(AB18=0,$AP16,((K19+(((-L18)*$AQ$7)/AB19)))+M16+M14+M12)/4)</f>
        <v>2304.1370000000065</v>
      </c>
      <c r="AQ18" s="50"/>
      <c r="AR18" s="50"/>
      <c r="AS18" s="50"/>
      <c r="AT18" s="50"/>
      <c r="AU18" s="50"/>
      <c r="AV18" s="50"/>
      <c r="AW18" s="50"/>
      <c r="AX18" s="50"/>
    </row>
    <row r="19" spans="1:50" ht="14.4" x14ac:dyDescent="0.3">
      <c r="A19" s="6"/>
      <c r="B19" s="89"/>
      <c r="C19" s="23" t="str">
        <f t="shared" si="16"/>
        <v>Cal.</v>
      </c>
      <c r="D19" s="33"/>
      <c r="E19" s="34"/>
      <c r="F19" s="34"/>
      <c r="G19" s="34"/>
      <c r="H19" s="34"/>
      <c r="I19" s="34"/>
      <c r="J19" s="35"/>
      <c r="K19" s="32" t="str">
        <f t="shared" si="3"/>
        <v/>
      </c>
      <c r="L19" s="116"/>
      <c r="M19" s="118"/>
      <c r="N19" s="21"/>
      <c r="O19" s="126"/>
      <c r="P19" s="116"/>
      <c r="Q19" s="116"/>
      <c r="R19" s="116"/>
      <c r="S19" s="116"/>
      <c r="T19" s="116"/>
      <c r="U19" s="116"/>
      <c r="V19" s="116"/>
      <c r="W19" s="116"/>
      <c r="X19" s="118"/>
      <c r="Y19" s="60"/>
      <c r="Z19" s="56"/>
      <c r="AA19" s="57">
        <f>AA18+0.5</f>
        <v>4.5</v>
      </c>
      <c r="AB19" s="50">
        <f t="shared" si="4"/>
        <v>0</v>
      </c>
      <c r="AC19" s="50">
        <f t="shared" ref="AC19:AD19" si="20">AC18</f>
        <v>64.914285714285711</v>
      </c>
      <c r="AD19" s="50">
        <f t="shared" si="20"/>
        <v>66</v>
      </c>
      <c r="AE19" s="50">
        <f>IF($AE$9=0,0,(AE18+AE20)/2)</f>
        <v>65.625</v>
      </c>
      <c r="AF19" s="49" t="str">
        <f t="shared" si="17"/>
        <v/>
      </c>
      <c r="AG19" s="49" t="str">
        <f t="shared" si="13"/>
        <v/>
      </c>
      <c r="AH19" s="49" t="str">
        <f t="shared" si="14"/>
        <v/>
      </c>
      <c r="AI19" s="49" t="str">
        <f t="shared" si="5"/>
        <v/>
      </c>
      <c r="AJ19" s="49" t="str">
        <f t="shared" si="6"/>
        <v/>
      </c>
      <c r="AK19" s="49" t="str">
        <f t="shared" si="7"/>
        <v/>
      </c>
      <c r="AL19" s="49" t="str">
        <f t="shared" si="8"/>
        <v/>
      </c>
      <c r="AM19" s="59" t="str">
        <f t="shared" si="9"/>
        <v/>
      </c>
      <c r="AN19" s="136"/>
      <c r="AO19" s="136"/>
      <c r="AP19" s="50"/>
      <c r="AQ19" s="50"/>
      <c r="AR19" s="50"/>
      <c r="AS19" s="50"/>
      <c r="AT19" s="50"/>
      <c r="AU19" s="50"/>
      <c r="AV19" s="50"/>
      <c r="AW19" s="50"/>
      <c r="AX19" s="50"/>
    </row>
    <row r="20" spans="1:50" ht="14.4" x14ac:dyDescent="0.3">
      <c r="A20" s="6"/>
      <c r="B20" s="88">
        <f>IF(B18="","",B18+7)</f>
        <v>44229</v>
      </c>
      <c r="C20" s="16" t="str">
        <f t="shared" si="16"/>
        <v>Weight</v>
      </c>
      <c r="D20" s="17"/>
      <c r="E20" s="18"/>
      <c r="F20" s="18"/>
      <c r="G20" s="18"/>
      <c r="H20" s="18"/>
      <c r="I20" s="18"/>
      <c r="J20" s="19"/>
      <c r="K20" s="20" t="str">
        <f t="shared" si="3"/>
        <v/>
      </c>
      <c r="L20" s="78" t="str">
        <f>IF(K20="","",AN20)</f>
        <v/>
      </c>
      <c r="M20" s="76" t="str">
        <f>IF(AP20="","",IF(L20="","",AO20))</f>
        <v/>
      </c>
      <c r="N20" s="21"/>
      <c r="O20" s="21"/>
      <c r="P20" s="21"/>
      <c r="Q20" s="21"/>
      <c r="R20" s="21"/>
      <c r="S20" s="22"/>
      <c r="T20" s="21"/>
      <c r="U20" s="22"/>
      <c r="V20" s="21"/>
      <c r="W20" s="21"/>
      <c r="X20" s="21"/>
      <c r="Y20" s="56"/>
      <c r="Z20" s="56"/>
      <c r="AA20" s="57">
        <f>AA18+1</f>
        <v>5</v>
      </c>
      <c r="AB20" s="50">
        <f t="shared" si="4"/>
        <v>0</v>
      </c>
      <c r="AC20" s="50">
        <f>IF(K20="",AC18,K20)</f>
        <v>64.914285714285711</v>
      </c>
      <c r="AD20" s="50">
        <f>AD19</f>
        <v>66</v>
      </c>
      <c r="AE20" s="50">
        <f>IF($F$6&gt;$F$7,IF(AE18&gt;AD20,AE18+$AE$9,AD20),IF($F$6&lt;$F$7,IF(AE18&lt;AD20,AE18+$AE$9,AD20),AD20))</f>
        <v>65.75</v>
      </c>
      <c r="AF20" s="49" t="str">
        <f t="shared" si="17"/>
        <v/>
      </c>
      <c r="AG20" s="49" t="str">
        <f t="shared" si="13"/>
        <v/>
      </c>
      <c r="AH20" s="49" t="str">
        <f t="shared" si="14"/>
        <v/>
      </c>
      <c r="AI20" s="49" t="str">
        <f t="shared" si="5"/>
        <v/>
      </c>
      <c r="AJ20" s="49" t="str">
        <f t="shared" si="6"/>
        <v/>
      </c>
      <c r="AK20" s="49" t="str">
        <f t="shared" si="7"/>
        <v/>
      </c>
      <c r="AL20" s="49" t="str">
        <f t="shared" si="8"/>
        <v/>
      </c>
      <c r="AM20" s="58" t="str">
        <f t="shared" si="9"/>
        <v/>
      </c>
      <c r="AN20" s="137" t="str">
        <f>IF(AM20="","",AM20-AM18)</f>
        <v/>
      </c>
      <c r="AO20" s="135" t="str">
        <f>IF(AP20="","",IF(AN20="","",MROUND(AP20,5)))</f>
        <v/>
      </c>
      <c r="AP20" s="50">
        <f>IF(AB21=0,$AP18,IF(AB20=0,$AP18,((K21+(((-L20)*$AQ$7)/AB21)))+M18+M16+M14+M12)/5)</f>
        <v>2304.1370000000065</v>
      </c>
      <c r="AQ20" s="50"/>
      <c r="AR20" s="50"/>
      <c r="AS20" s="50"/>
      <c r="AT20" s="50"/>
      <c r="AU20" s="50"/>
      <c r="AV20" s="50"/>
      <c r="AW20" s="50"/>
      <c r="AX20" s="50"/>
    </row>
    <row r="21" spans="1:50" ht="14.4" x14ac:dyDescent="0.3">
      <c r="A21" s="6"/>
      <c r="B21" s="91"/>
      <c r="C21" s="36" t="str">
        <f t="shared" si="16"/>
        <v>Cal.</v>
      </c>
      <c r="D21" s="24"/>
      <c r="E21" s="25"/>
      <c r="F21" s="25"/>
      <c r="G21" s="25"/>
      <c r="H21" s="25"/>
      <c r="I21" s="25"/>
      <c r="J21" s="26"/>
      <c r="K21" s="27" t="str">
        <f t="shared" si="3"/>
        <v/>
      </c>
      <c r="L21" s="79"/>
      <c r="M21" s="77"/>
      <c r="N21" s="21"/>
      <c r="O21" s="3"/>
      <c r="P21" s="3"/>
      <c r="Q21" s="3"/>
      <c r="R21" s="3"/>
      <c r="S21" s="4"/>
      <c r="T21" s="3"/>
      <c r="U21" s="4"/>
      <c r="V21" s="3"/>
      <c r="W21" s="3"/>
      <c r="X21" s="3"/>
      <c r="Y21" s="48"/>
      <c r="Z21" s="56"/>
      <c r="AA21" s="57">
        <f>AA20+0.5</f>
        <v>5.5</v>
      </c>
      <c r="AB21" s="50">
        <f t="shared" si="4"/>
        <v>0</v>
      </c>
      <c r="AC21" s="50">
        <f t="shared" ref="AC21:AD21" si="21">AC20</f>
        <v>64.914285714285711</v>
      </c>
      <c r="AD21" s="50">
        <f t="shared" si="21"/>
        <v>66</v>
      </c>
      <c r="AE21" s="50">
        <f>IF($AE$9=0,0,(AE20+AE22)/2)</f>
        <v>65.875</v>
      </c>
      <c r="AF21" s="49" t="str">
        <f t="shared" si="17"/>
        <v/>
      </c>
      <c r="AG21" s="49" t="str">
        <f t="shared" si="13"/>
        <v/>
      </c>
      <c r="AH21" s="49" t="str">
        <f t="shared" si="14"/>
        <v/>
      </c>
      <c r="AI21" s="49" t="str">
        <f t="shared" si="5"/>
        <v/>
      </c>
      <c r="AJ21" s="49" t="str">
        <f t="shared" si="6"/>
        <v/>
      </c>
      <c r="AK21" s="49" t="str">
        <f t="shared" si="7"/>
        <v/>
      </c>
      <c r="AL21" s="49" t="str">
        <f t="shared" si="8"/>
        <v/>
      </c>
      <c r="AM21" s="59" t="str">
        <f t="shared" si="9"/>
        <v/>
      </c>
      <c r="AN21" s="136"/>
      <c r="AO21" s="136"/>
      <c r="AP21" s="50"/>
      <c r="AQ21" s="50"/>
      <c r="AR21" s="50"/>
      <c r="AS21" s="50"/>
      <c r="AT21" s="50"/>
      <c r="AU21" s="50"/>
      <c r="AV21" s="50"/>
      <c r="AW21" s="50"/>
      <c r="AX21" s="50"/>
    </row>
    <row r="22" spans="1:50" ht="14.4" x14ac:dyDescent="0.3">
      <c r="A22" s="6"/>
      <c r="B22" s="90">
        <f>IF(B20="","",B20+7)</f>
        <v>44236</v>
      </c>
      <c r="C22" s="37" t="str">
        <f t="shared" si="16"/>
        <v>Weight</v>
      </c>
      <c r="D22" s="41"/>
      <c r="E22" s="25"/>
      <c r="F22" s="25"/>
      <c r="G22" s="25"/>
      <c r="H22" s="25"/>
      <c r="I22" s="25"/>
      <c r="J22" s="26"/>
      <c r="K22" s="29" t="str">
        <f t="shared" si="3"/>
        <v/>
      </c>
      <c r="L22" s="80" t="str">
        <f>IF(K22="","",AN22)</f>
        <v/>
      </c>
      <c r="M22" s="81" t="str">
        <f>IF(AP22="","",IF(L22="","",AO22))</f>
        <v/>
      </c>
      <c r="N22" s="21"/>
      <c r="O22" s="132" t="str">
        <f>IF(M26="","","From")</f>
        <v/>
      </c>
      <c r="P22" s="120"/>
      <c r="Q22" s="133" t="str">
        <f>IF(M26="","",B20)</f>
        <v/>
      </c>
      <c r="R22" s="120"/>
      <c r="S22" s="120"/>
      <c r="T22" s="134" t="str">
        <f>IF(M26="","","to")</f>
        <v/>
      </c>
      <c r="U22" s="119" t="str">
        <f>IF(M26="","",B26)</f>
        <v/>
      </c>
      <c r="V22" s="120"/>
      <c r="W22" s="120"/>
      <c r="X22" s="121"/>
      <c r="Y22" s="60"/>
      <c r="Z22" s="56"/>
      <c r="AA22" s="57">
        <f>AA20+1</f>
        <v>6</v>
      </c>
      <c r="AB22" s="50">
        <f t="shared" si="4"/>
        <v>0</v>
      </c>
      <c r="AC22" s="50">
        <f>IF(K22="",AC20,K22)</f>
        <v>64.914285714285711</v>
      </c>
      <c r="AD22" s="50">
        <f>AD21</f>
        <v>66</v>
      </c>
      <c r="AE22" s="50">
        <f>IF($F$6&gt;$F$7,IF(AE20&gt;AD22,AE20+$AE$9,AD22),IF($F$6&lt;$F$7,IF(AE20&lt;AD22,AE20+$AE$9,AD22),AD22))</f>
        <v>66</v>
      </c>
      <c r="AF22" s="49" t="str">
        <f t="shared" si="17"/>
        <v/>
      </c>
      <c r="AG22" s="49" t="str">
        <f t="shared" si="13"/>
        <v/>
      </c>
      <c r="AH22" s="49" t="str">
        <f t="shared" si="14"/>
        <v/>
      </c>
      <c r="AI22" s="49" t="str">
        <f t="shared" si="5"/>
        <v/>
      </c>
      <c r="AJ22" s="49" t="str">
        <f t="shared" si="6"/>
        <v/>
      </c>
      <c r="AK22" s="49" t="str">
        <f t="shared" si="7"/>
        <v/>
      </c>
      <c r="AL22" s="49" t="str">
        <f t="shared" si="8"/>
        <v/>
      </c>
      <c r="AM22" s="58" t="str">
        <f t="shared" si="9"/>
        <v/>
      </c>
      <c r="AN22" s="137" t="str">
        <f>IF(AM22="","",AM22-AM20)</f>
        <v/>
      </c>
      <c r="AO22" s="135" t="str">
        <f>IF(AP22="","",IF(AN22="","",MROUND(AP22,5)))</f>
        <v/>
      </c>
      <c r="AP22" s="50">
        <f>IF(AB23=0,$AP20,IF(AB22=0,$AP20,((K23+(((-L22)*$AQ$7)/AB23)))+M20+M18+M16+M14+M12)/6)</f>
        <v>2304.1370000000065</v>
      </c>
      <c r="AQ22" s="50"/>
      <c r="AR22" s="50"/>
      <c r="AS22" s="50"/>
      <c r="AT22" s="50"/>
      <c r="AU22" s="50"/>
      <c r="AV22" s="50"/>
      <c r="AW22" s="50"/>
      <c r="AX22" s="50"/>
    </row>
    <row r="23" spans="1:50" ht="14.4" x14ac:dyDescent="0.3">
      <c r="A23" s="6"/>
      <c r="B23" s="91"/>
      <c r="C23" s="38" t="str">
        <f t="shared" si="16"/>
        <v>Cal.</v>
      </c>
      <c r="D23" s="24"/>
      <c r="E23" s="25"/>
      <c r="F23" s="25"/>
      <c r="G23" s="25"/>
      <c r="H23" s="25"/>
      <c r="I23" s="25"/>
      <c r="J23" s="26"/>
      <c r="K23" s="27" t="str">
        <f t="shared" si="3"/>
        <v/>
      </c>
      <c r="L23" s="79"/>
      <c r="M23" s="77"/>
      <c r="N23" s="21"/>
      <c r="O23" s="89"/>
      <c r="P23" s="113"/>
      <c r="Q23" s="113"/>
      <c r="R23" s="113"/>
      <c r="S23" s="113"/>
      <c r="T23" s="113"/>
      <c r="U23" s="113"/>
      <c r="V23" s="113"/>
      <c r="W23" s="113"/>
      <c r="X23" s="114"/>
      <c r="Y23" s="60"/>
      <c r="Z23" s="48"/>
      <c r="AA23" s="57">
        <f>AA22+0.5</f>
        <v>6.5</v>
      </c>
      <c r="AB23" s="50">
        <f t="shared" si="4"/>
        <v>0</v>
      </c>
      <c r="AC23" s="50">
        <f t="shared" ref="AC23:AD23" si="22">AC22</f>
        <v>64.914285714285711</v>
      </c>
      <c r="AD23" s="50">
        <f t="shared" si="22"/>
        <v>66</v>
      </c>
      <c r="AE23" s="50">
        <f>IF($AE$9=0,0,(AE22+AE24)/2)</f>
        <v>66</v>
      </c>
      <c r="AF23" s="49" t="str">
        <f t="shared" si="17"/>
        <v/>
      </c>
      <c r="AG23" s="49" t="str">
        <f t="shared" si="13"/>
        <v/>
      </c>
      <c r="AH23" s="49" t="str">
        <f t="shared" si="14"/>
        <v/>
      </c>
      <c r="AI23" s="49" t="str">
        <f t="shared" si="5"/>
        <v/>
      </c>
      <c r="AJ23" s="49" t="str">
        <f t="shared" si="6"/>
        <v/>
      </c>
      <c r="AK23" s="49" t="str">
        <f t="shared" si="7"/>
        <v/>
      </c>
      <c r="AL23" s="49" t="str">
        <f t="shared" si="8"/>
        <v/>
      </c>
      <c r="AM23" s="59" t="str">
        <f t="shared" si="9"/>
        <v/>
      </c>
      <c r="AN23" s="136"/>
      <c r="AO23" s="136"/>
      <c r="AP23" s="50"/>
      <c r="AQ23" s="50"/>
      <c r="AR23" s="50"/>
      <c r="AS23" s="50"/>
      <c r="AT23" s="50"/>
      <c r="AU23" s="50"/>
      <c r="AV23" s="50"/>
      <c r="AW23" s="50"/>
      <c r="AX23" s="50"/>
    </row>
    <row r="24" spans="1:50" ht="14.4" x14ac:dyDescent="0.3">
      <c r="A24" s="6"/>
      <c r="B24" s="90">
        <f>IF(B22="","",B22+7)</f>
        <v>44243</v>
      </c>
      <c r="C24" s="37" t="str">
        <f t="shared" si="16"/>
        <v>Weight</v>
      </c>
      <c r="D24" s="24"/>
      <c r="E24" s="25"/>
      <c r="F24" s="25"/>
      <c r="G24" s="25"/>
      <c r="H24" s="25"/>
      <c r="I24" s="25"/>
      <c r="J24" s="26"/>
      <c r="K24" s="29" t="str">
        <f t="shared" si="3"/>
        <v/>
      </c>
      <c r="L24" s="80" t="str">
        <f>IF(K24="","",AN24)</f>
        <v/>
      </c>
      <c r="M24" s="81" t="str">
        <f>IF(AP24="","",IF(L24="","",AO24))</f>
        <v/>
      </c>
      <c r="N24" s="21"/>
      <c r="O24" s="127" t="str">
        <f>IF(M26="","",IF(K26=K18,"No Weight Change",IF(K26&gt;K18,"You Gained:","You Lost:")))</f>
        <v/>
      </c>
      <c r="P24" s="113"/>
      <c r="Q24" s="113"/>
      <c r="R24" s="113"/>
      <c r="S24" s="113"/>
      <c r="T24" s="113"/>
      <c r="U24" s="31" t="str">
        <f>IF(M26="","",IF(K26=K18,"",IF(K26&gt;K18,K26-K18,K18-K26)))</f>
        <v/>
      </c>
      <c r="V24" s="112" t="str">
        <f>IF(O24="","",IF(O24="No Weight Change","",IF($F$4="Lb","Lb",IF($F$4="Kg","Kg",""))))</f>
        <v/>
      </c>
      <c r="W24" s="113"/>
      <c r="X24" s="114"/>
      <c r="Y24" s="60"/>
      <c r="Z24" s="48"/>
      <c r="AA24" s="57">
        <f>AA22+1</f>
        <v>7</v>
      </c>
      <c r="AB24" s="50">
        <f t="shared" si="4"/>
        <v>0</v>
      </c>
      <c r="AC24" s="50">
        <f>IF(K24="",AC22,K24)</f>
        <v>64.914285714285711</v>
      </c>
      <c r="AD24" s="50">
        <f>AD23</f>
        <v>66</v>
      </c>
      <c r="AE24" s="50">
        <f>IF($F$6&gt;$F$7,IF(AE22&gt;AD24,AE22+$AE$9,AD24),IF($F$6&lt;$F$7,IF(AE22&lt;AD24,AE22+$AE$9,AD24),AD24))</f>
        <v>66</v>
      </c>
      <c r="AF24" s="49" t="str">
        <f t="shared" si="17"/>
        <v/>
      </c>
      <c r="AG24" s="49" t="str">
        <f t="shared" si="13"/>
        <v/>
      </c>
      <c r="AH24" s="49" t="str">
        <f t="shared" si="14"/>
        <v/>
      </c>
      <c r="AI24" s="49" t="str">
        <f t="shared" si="5"/>
        <v/>
      </c>
      <c r="AJ24" s="49" t="str">
        <f t="shared" si="6"/>
        <v/>
      </c>
      <c r="AK24" s="49" t="str">
        <f t="shared" si="7"/>
        <v/>
      </c>
      <c r="AL24" s="49" t="str">
        <f t="shared" si="8"/>
        <v/>
      </c>
      <c r="AM24" s="58" t="str">
        <f t="shared" si="9"/>
        <v/>
      </c>
      <c r="AN24" s="137" t="str">
        <f>IF(AM24="","",AM24-AM22)</f>
        <v/>
      </c>
      <c r="AO24" s="135" t="str">
        <f>IF(AP24="","",IF(AN24="","",MROUND(AP24,5)))</f>
        <v/>
      </c>
      <c r="AP24" s="50">
        <f>IF(AB25=0,$AP22,IF(AB24=0,$AP22,((K25+(((-L24)*$AQ$7)/AB25)))+M22+M20+M18+M16+M14)/6)</f>
        <v>2304.1370000000065</v>
      </c>
      <c r="AQ24" s="50"/>
      <c r="AR24" s="50"/>
      <c r="AS24" s="50"/>
      <c r="AT24" s="50"/>
      <c r="AU24" s="50"/>
      <c r="AV24" s="50"/>
      <c r="AW24" s="50"/>
      <c r="AX24" s="50"/>
    </row>
    <row r="25" spans="1:50" ht="14.4" x14ac:dyDescent="0.3">
      <c r="A25" s="6"/>
      <c r="B25" s="91"/>
      <c r="C25" s="38" t="str">
        <f t="shared" si="16"/>
        <v>Cal.</v>
      </c>
      <c r="D25" s="24"/>
      <c r="E25" s="25"/>
      <c r="F25" s="25"/>
      <c r="G25" s="25"/>
      <c r="H25" s="25"/>
      <c r="I25" s="25"/>
      <c r="J25" s="26"/>
      <c r="K25" s="27" t="str">
        <f t="shared" si="3"/>
        <v/>
      </c>
      <c r="L25" s="79"/>
      <c r="M25" s="77"/>
      <c r="N25" s="21"/>
      <c r="O25" s="128" t="str">
        <f>IF(M26="","",IF(K26=K18,"","At a Rate Of"))</f>
        <v/>
      </c>
      <c r="P25" s="113"/>
      <c r="Q25" s="113"/>
      <c r="R25" s="113"/>
      <c r="S25" s="113"/>
      <c r="T25" s="131" t="str">
        <f>IF(O25="","",U24/4)</f>
        <v/>
      </c>
      <c r="U25" s="113"/>
      <c r="V25" s="129" t="str">
        <f>IF(O24="","",IF(O24="No Weight Change","",IF($F$4="Lb","Lb/Wk",IF($F$4="Kg","Kg/Wk",""))))</f>
        <v/>
      </c>
      <c r="W25" s="113"/>
      <c r="X25" s="114"/>
      <c r="Y25" s="60"/>
      <c r="Z25" s="48"/>
      <c r="AA25" s="57">
        <f>AA24+0.5</f>
        <v>7.5</v>
      </c>
      <c r="AB25" s="50">
        <f t="shared" si="4"/>
        <v>0</v>
      </c>
      <c r="AC25" s="50">
        <f t="shared" ref="AC25:AD25" si="23">AC24</f>
        <v>64.914285714285711</v>
      </c>
      <c r="AD25" s="50">
        <f t="shared" si="23"/>
        <v>66</v>
      </c>
      <c r="AE25" s="50">
        <f>IF($AE$9=0,0,(AE24+AE26)/2)</f>
        <v>66</v>
      </c>
      <c r="AF25" s="49" t="str">
        <f t="shared" si="17"/>
        <v/>
      </c>
      <c r="AG25" s="49" t="str">
        <f t="shared" si="13"/>
        <v/>
      </c>
      <c r="AH25" s="49" t="str">
        <f t="shared" si="14"/>
        <v/>
      </c>
      <c r="AI25" s="49" t="str">
        <f t="shared" si="5"/>
        <v/>
      </c>
      <c r="AJ25" s="49" t="str">
        <f t="shared" si="6"/>
        <v/>
      </c>
      <c r="AK25" s="49" t="str">
        <f t="shared" si="7"/>
        <v/>
      </c>
      <c r="AL25" s="49" t="str">
        <f t="shared" si="8"/>
        <v/>
      </c>
      <c r="AM25" s="59" t="str">
        <f t="shared" si="9"/>
        <v/>
      </c>
      <c r="AN25" s="136"/>
      <c r="AO25" s="136"/>
      <c r="AP25" s="50"/>
      <c r="AQ25" s="50"/>
      <c r="AR25" s="50"/>
      <c r="AS25" s="50"/>
      <c r="AT25" s="50"/>
      <c r="AU25" s="50"/>
      <c r="AV25" s="50"/>
      <c r="AW25" s="50"/>
      <c r="AX25" s="50"/>
    </row>
    <row r="26" spans="1:50" ht="14.4" x14ac:dyDescent="0.3">
      <c r="A26" s="6"/>
      <c r="B26" s="90">
        <f>IF(B24="","",B24+7)</f>
        <v>44250</v>
      </c>
      <c r="C26" s="37" t="str">
        <f t="shared" si="16"/>
        <v>Weight</v>
      </c>
      <c r="D26" s="24"/>
      <c r="E26" s="25"/>
      <c r="F26" s="25"/>
      <c r="G26" s="25"/>
      <c r="H26" s="25"/>
      <c r="I26" s="25"/>
      <c r="J26" s="26"/>
      <c r="K26" s="29" t="str">
        <f t="shared" si="3"/>
        <v/>
      </c>
      <c r="L26" s="80" t="str">
        <f>IF(K26="","",AN26)</f>
        <v/>
      </c>
      <c r="M26" s="81" t="str">
        <f>IF(AP26="","",IF(L26="","",AO26))</f>
        <v/>
      </c>
      <c r="N26" s="21"/>
      <c r="O26" s="130" t="str">
        <f>IF(T25="","","You have")</f>
        <v/>
      </c>
      <c r="P26" s="113"/>
      <c r="Q26" s="113"/>
      <c r="R26" s="113"/>
      <c r="S26" s="115" t="str">
        <f>IF(T25="","",IF(K26&gt;F15,K26-F15,F15-K26))</f>
        <v/>
      </c>
      <c r="T26" s="117" t="str">
        <f>IF(T25="","",IF(T25="No Weight Change","",IF(F12="Lb","Lb to go!",IF(F12="Kg","Kg to go!",""))))</f>
        <v/>
      </c>
      <c r="U26" s="113"/>
      <c r="V26" s="113"/>
      <c r="W26" s="113"/>
      <c r="X26" s="114"/>
      <c r="Y26" s="60"/>
      <c r="Z26" s="56"/>
      <c r="AA26" s="57">
        <f>AA24+1</f>
        <v>8</v>
      </c>
      <c r="AB26" s="50">
        <f t="shared" si="4"/>
        <v>0</v>
      </c>
      <c r="AC26" s="50">
        <f>IF(K26="",AC24,K26)</f>
        <v>64.914285714285711</v>
      </c>
      <c r="AD26" s="50">
        <f>AD25</f>
        <v>66</v>
      </c>
      <c r="AE26" s="50">
        <f>IF($F$6&gt;$F$7,IF(AE24&gt;AD26,AE24+$AE$9,AD26),IF($F$6&lt;$F$7,IF(AE24&lt;AD26,AE24+$AE$9,AD26),AD26))</f>
        <v>66</v>
      </c>
      <c r="AF26" s="49" t="str">
        <f t="shared" si="17"/>
        <v/>
      </c>
      <c r="AG26" s="49" t="str">
        <f t="shared" si="13"/>
        <v/>
      </c>
      <c r="AH26" s="49" t="str">
        <f t="shared" si="14"/>
        <v/>
      </c>
      <c r="AI26" s="49" t="str">
        <f t="shared" si="5"/>
        <v/>
      </c>
      <c r="AJ26" s="49" t="str">
        <f t="shared" si="6"/>
        <v/>
      </c>
      <c r="AK26" s="49" t="str">
        <f t="shared" si="7"/>
        <v/>
      </c>
      <c r="AL26" s="49" t="str">
        <f t="shared" si="8"/>
        <v/>
      </c>
      <c r="AM26" s="58" t="str">
        <f t="shared" si="9"/>
        <v/>
      </c>
      <c r="AN26" s="137" t="str">
        <f>IF(AM26="","",AM26-AM24)</f>
        <v/>
      </c>
      <c r="AO26" s="135" t="str">
        <f>IF(AP26="","",IF(AN26="","",MROUND(AP26,5)))</f>
        <v/>
      </c>
      <c r="AP26" s="50">
        <f>IF(AB27=0,$AP24,IF(AB26=0,$AP24,((K27+(((-L26)*$AQ$7)/AB27)))+M24+M22+M20+M18+M16)/6)</f>
        <v>2304.1370000000065</v>
      </c>
      <c r="AQ26" s="50"/>
      <c r="AR26" s="50"/>
      <c r="AS26" s="50"/>
      <c r="AT26" s="50"/>
      <c r="AU26" s="50"/>
      <c r="AV26" s="50"/>
      <c r="AW26" s="50"/>
      <c r="AX26" s="50"/>
    </row>
    <row r="27" spans="1:50" ht="14.4" x14ac:dyDescent="0.3">
      <c r="A27" s="6"/>
      <c r="B27" s="126"/>
      <c r="C27" s="39" t="str">
        <f t="shared" si="16"/>
        <v>Cal.</v>
      </c>
      <c r="D27" s="33"/>
      <c r="E27" s="34"/>
      <c r="F27" s="34"/>
      <c r="G27" s="34"/>
      <c r="H27" s="34"/>
      <c r="I27" s="34"/>
      <c r="J27" s="35"/>
      <c r="K27" s="32" t="str">
        <f t="shared" si="3"/>
        <v/>
      </c>
      <c r="L27" s="116"/>
      <c r="M27" s="118"/>
      <c r="N27" s="21"/>
      <c r="O27" s="126"/>
      <c r="P27" s="116"/>
      <c r="Q27" s="116"/>
      <c r="R27" s="116"/>
      <c r="S27" s="116"/>
      <c r="T27" s="116"/>
      <c r="U27" s="116"/>
      <c r="V27" s="116"/>
      <c r="W27" s="116"/>
      <c r="X27" s="118"/>
      <c r="Y27" s="60"/>
      <c r="Z27" s="56"/>
      <c r="AA27" s="57">
        <f>AA26+0.5</f>
        <v>8.5</v>
      </c>
      <c r="AB27" s="50">
        <f t="shared" si="4"/>
        <v>0</v>
      </c>
      <c r="AC27" s="50">
        <f t="shared" ref="AC27:AD27" si="24">AC26</f>
        <v>64.914285714285711</v>
      </c>
      <c r="AD27" s="50">
        <f t="shared" si="24"/>
        <v>66</v>
      </c>
      <c r="AE27" s="50">
        <f>IF($AE$9=0,0,(AE26+AE28)/2)</f>
        <v>66</v>
      </c>
      <c r="AF27" s="49" t="str">
        <f t="shared" si="17"/>
        <v/>
      </c>
      <c r="AG27" s="49" t="str">
        <f t="shared" si="13"/>
        <v/>
      </c>
      <c r="AH27" s="49" t="str">
        <f t="shared" si="14"/>
        <v/>
      </c>
      <c r="AI27" s="49" t="str">
        <f t="shared" si="5"/>
        <v/>
      </c>
      <c r="AJ27" s="49" t="str">
        <f t="shared" si="6"/>
        <v/>
      </c>
      <c r="AK27" s="49" t="str">
        <f t="shared" si="7"/>
        <v/>
      </c>
      <c r="AL27" s="49" t="str">
        <f t="shared" si="8"/>
        <v/>
      </c>
      <c r="AM27" s="59" t="str">
        <f t="shared" si="9"/>
        <v/>
      </c>
      <c r="AN27" s="136"/>
      <c r="AO27" s="136"/>
      <c r="AP27" s="50"/>
      <c r="AQ27" s="50"/>
      <c r="AR27" s="50"/>
      <c r="AS27" s="50"/>
      <c r="AT27" s="50"/>
      <c r="AU27" s="50"/>
      <c r="AV27" s="50"/>
      <c r="AW27" s="50"/>
      <c r="AX27" s="50"/>
    </row>
    <row r="28" spans="1:50" ht="14.4" x14ac:dyDescent="0.3">
      <c r="A28" s="6"/>
      <c r="B28" s="88">
        <f>IF(B26="","",B26+7)</f>
        <v>44257</v>
      </c>
      <c r="C28" s="16" t="str">
        <f t="shared" si="16"/>
        <v>Weight</v>
      </c>
      <c r="D28" s="17"/>
      <c r="E28" s="18"/>
      <c r="F28" s="18"/>
      <c r="G28" s="18"/>
      <c r="H28" s="18"/>
      <c r="I28" s="18"/>
      <c r="J28" s="19"/>
      <c r="K28" s="20" t="str">
        <f t="shared" si="3"/>
        <v/>
      </c>
      <c r="L28" s="78" t="str">
        <f>IF(K28="","",AN28)</f>
        <v/>
      </c>
      <c r="M28" s="76" t="str">
        <f>IF(AP28="","",IF(L28="","",AO28))</f>
        <v/>
      </c>
      <c r="N28" s="21"/>
      <c r="O28" s="21"/>
      <c r="P28" s="21"/>
      <c r="Q28" s="21"/>
      <c r="R28" s="21"/>
      <c r="S28" s="22"/>
      <c r="T28" s="21"/>
      <c r="U28" s="22"/>
      <c r="V28" s="21"/>
      <c r="W28" s="21"/>
      <c r="X28" s="21"/>
      <c r="Y28" s="56"/>
      <c r="Z28" s="56"/>
      <c r="AA28" s="57">
        <f>AA26+1</f>
        <v>9</v>
      </c>
      <c r="AB28" s="50">
        <f t="shared" si="4"/>
        <v>0</v>
      </c>
      <c r="AC28" s="50">
        <f>IF(K28="",AC26,K28)</f>
        <v>64.914285714285711</v>
      </c>
      <c r="AD28" s="50">
        <f>AD27</f>
        <v>66</v>
      </c>
      <c r="AE28" s="50">
        <f>IF($F$6&gt;$F$7,IF(AE26&gt;AD28,AE26+$AE$9,AD28),IF($F$6&lt;$F$7,IF(AE26&lt;AD28,AE26+$AE$9,AD28),AD28))</f>
        <v>66</v>
      </c>
      <c r="AF28" s="49" t="str">
        <f t="shared" si="17"/>
        <v/>
      </c>
      <c r="AG28" s="49" t="str">
        <f t="shared" si="13"/>
        <v/>
      </c>
      <c r="AH28" s="49" t="str">
        <f t="shared" si="14"/>
        <v/>
      </c>
      <c r="AI28" s="49" t="str">
        <f t="shared" si="5"/>
        <v/>
      </c>
      <c r="AJ28" s="49" t="str">
        <f t="shared" si="6"/>
        <v/>
      </c>
      <c r="AK28" s="49" t="str">
        <f t="shared" si="7"/>
        <v/>
      </c>
      <c r="AL28" s="49" t="str">
        <f t="shared" si="8"/>
        <v/>
      </c>
      <c r="AM28" s="58" t="str">
        <f t="shared" si="9"/>
        <v/>
      </c>
      <c r="AN28" s="137" t="str">
        <f>IF(AM28="","",AM28-AM26)</f>
        <v/>
      </c>
      <c r="AO28" s="135" t="str">
        <f>IF(AP28="","",IF(AN28="","",MROUND(AP28,5)))</f>
        <v/>
      </c>
      <c r="AP28" s="50">
        <f>IF(AB29=0,$AP26,IF(AB28=0,$AP26,((K29+(((-L28)*$AQ$7)/AB29)))+M26+M24+M22+M20+M18)/6)</f>
        <v>2304.1370000000065</v>
      </c>
      <c r="AQ28" s="50"/>
      <c r="AR28" s="50"/>
      <c r="AS28" s="50"/>
      <c r="AT28" s="50"/>
      <c r="AU28" s="50"/>
      <c r="AV28" s="50"/>
      <c r="AW28" s="50"/>
      <c r="AX28" s="50"/>
    </row>
    <row r="29" spans="1:50" ht="14.4" x14ac:dyDescent="0.3">
      <c r="A29" s="6"/>
      <c r="B29" s="91"/>
      <c r="C29" s="36" t="str">
        <f t="shared" si="16"/>
        <v>Cal.</v>
      </c>
      <c r="D29" s="24"/>
      <c r="E29" s="25"/>
      <c r="F29" s="25"/>
      <c r="G29" s="25"/>
      <c r="H29" s="25"/>
      <c r="I29" s="25"/>
      <c r="J29" s="26"/>
      <c r="K29" s="27" t="str">
        <f t="shared" si="3"/>
        <v/>
      </c>
      <c r="L29" s="79"/>
      <c r="M29" s="77"/>
      <c r="N29" s="21"/>
      <c r="O29" s="21"/>
      <c r="P29" s="21"/>
      <c r="Q29" s="21"/>
      <c r="R29" s="21"/>
      <c r="S29" s="22"/>
      <c r="T29" s="21"/>
      <c r="U29" s="22"/>
      <c r="V29" s="21"/>
      <c r="W29" s="21"/>
      <c r="X29" s="21"/>
      <c r="Y29" s="56"/>
      <c r="Z29" s="56"/>
      <c r="AA29" s="57">
        <f>AA28+0.5</f>
        <v>9.5</v>
      </c>
      <c r="AB29" s="50">
        <f t="shared" si="4"/>
        <v>0</v>
      </c>
      <c r="AC29" s="50">
        <f t="shared" ref="AC29:AD29" si="25">AC28</f>
        <v>64.914285714285711</v>
      </c>
      <c r="AD29" s="50">
        <f t="shared" si="25"/>
        <v>66</v>
      </c>
      <c r="AE29" s="50">
        <f>IF($AE$9=0,0,(AE28+AE30)/2)</f>
        <v>66</v>
      </c>
      <c r="AF29" s="49" t="str">
        <f t="shared" si="17"/>
        <v/>
      </c>
      <c r="AG29" s="49" t="str">
        <f t="shared" si="13"/>
        <v/>
      </c>
      <c r="AH29" s="49" t="str">
        <f t="shared" si="14"/>
        <v/>
      </c>
      <c r="AI29" s="49" t="str">
        <f t="shared" si="5"/>
        <v/>
      </c>
      <c r="AJ29" s="49" t="str">
        <f t="shared" si="6"/>
        <v/>
      </c>
      <c r="AK29" s="49" t="str">
        <f t="shared" si="7"/>
        <v/>
      </c>
      <c r="AL29" s="49" t="str">
        <f t="shared" si="8"/>
        <v/>
      </c>
      <c r="AM29" s="59" t="str">
        <f t="shared" si="9"/>
        <v/>
      </c>
      <c r="AN29" s="136"/>
      <c r="AO29" s="136"/>
      <c r="AP29" s="50"/>
      <c r="AQ29" s="50"/>
      <c r="AR29" s="50"/>
      <c r="AS29" s="50"/>
      <c r="AT29" s="50"/>
      <c r="AU29" s="50"/>
      <c r="AV29" s="50"/>
      <c r="AW29" s="50"/>
      <c r="AX29" s="50"/>
    </row>
    <row r="30" spans="1:50" ht="14.4" x14ac:dyDescent="0.3">
      <c r="A30" s="6"/>
      <c r="B30" s="90">
        <f>IF(B28="","",B28+7)</f>
        <v>44264</v>
      </c>
      <c r="C30" s="37" t="str">
        <f t="shared" si="16"/>
        <v>Weight</v>
      </c>
      <c r="D30" s="24"/>
      <c r="E30" s="25"/>
      <c r="F30" s="25"/>
      <c r="G30" s="25"/>
      <c r="H30" s="25"/>
      <c r="I30" s="25"/>
      <c r="J30" s="26"/>
      <c r="K30" s="29" t="str">
        <f t="shared" si="3"/>
        <v/>
      </c>
      <c r="L30" s="80" t="str">
        <f>IF(K30="","",AN30)</f>
        <v/>
      </c>
      <c r="M30" s="81" t="str">
        <f>IF(AP30="","",IF(L30="","",AO30))</f>
        <v/>
      </c>
      <c r="N30" s="21"/>
      <c r="O30" s="132" t="str">
        <f>IF(M34="","","From")</f>
        <v/>
      </c>
      <c r="P30" s="120"/>
      <c r="Q30" s="133" t="str">
        <f>IF(M34="","",B28)</f>
        <v/>
      </c>
      <c r="R30" s="120"/>
      <c r="S30" s="120"/>
      <c r="T30" s="134" t="str">
        <f>IF(M34="","","to")</f>
        <v/>
      </c>
      <c r="U30" s="119" t="str">
        <f>IF(M34="","",B34)</f>
        <v/>
      </c>
      <c r="V30" s="120"/>
      <c r="W30" s="120"/>
      <c r="X30" s="121"/>
      <c r="Y30" s="60"/>
      <c r="Z30" s="56"/>
      <c r="AA30" s="57">
        <f>AA28+1</f>
        <v>10</v>
      </c>
      <c r="AB30" s="50">
        <f t="shared" si="4"/>
        <v>0</v>
      </c>
      <c r="AC30" s="50">
        <f>IF(K30="",AC28,K30)</f>
        <v>64.914285714285711</v>
      </c>
      <c r="AD30" s="50">
        <f>AD29</f>
        <v>66</v>
      </c>
      <c r="AE30" s="50">
        <f>IF($F$6&gt;$F$7,IF(AE28&gt;AD30,AE28+$AE$9,AD30),IF($F$6&lt;$F$7,IF(AE28&lt;AD30,AE28+$AE$9,AD30),AD30))</f>
        <v>66</v>
      </c>
      <c r="AF30" s="49" t="str">
        <f t="shared" si="17"/>
        <v/>
      </c>
      <c r="AG30" s="49" t="str">
        <f t="shared" si="13"/>
        <v/>
      </c>
      <c r="AH30" s="49" t="str">
        <f t="shared" si="14"/>
        <v/>
      </c>
      <c r="AI30" s="49" t="str">
        <f t="shared" si="5"/>
        <v/>
      </c>
      <c r="AJ30" s="49" t="str">
        <f t="shared" si="6"/>
        <v/>
      </c>
      <c r="AK30" s="49" t="str">
        <f t="shared" si="7"/>
        <v/>
      </c>
      <c r="AL30" s="49" t="str">
        <f t="shared" si="8"/>
        <v/>
      </c>
      <c r="AM30" s="58" t="str">
        <f t="shared" si="9"/>
        <v/>
      </c>
      <c r="AN30" s="137" t="str">
        <f>IF(AM30="","",AM30-AM28)</f>
        <v/>
      </c>
      <c r="AO30" s="135" t="str">
        <f>IF(AP30="","",IF(AN30="","",MROUND(AP30,5)))</f>
        <v/>
      </c>
      <c r="AP30" s="50">
        <f>IF(AB31=0,$AP28,IF(AB30=0,$AP28,((K31+(((-L30)*$AQ$7)/AB31)))+M28+M26+M24+M22+M20)/6)</f>
        <v>2304.1370000000065</v>
      </c>
      <c r="AQ30" s="50"/>
      <c r="AR30" s="50"/>
      <c r="AS30" s="50"/>
      <c r="AT30" s="50"/>
      <c r="AU30" s="50"/>
      <c r="AV30" s="50"/>
      <c r="AW30" s="50"/>
      <c r="AX30" s="50"/>
    </row>
    <row r="31" spans="1:50" ht="14.4" x14ac:dyDescent="0.3">
      <c r="A31" s="6"/>
      <c r="B31" s="91"/>
      <c r="C31" s="38" t="str">
        <f t="shared" si="16"/>
        <v>Cal.</v>
      </c>
      <c r="D31" s="24"/>
      <c r="E31" s="25"/>
      <c r="F31" s="25"/>
      <c r="G31" s="25"/>
      <c r="H31" s="25"/>
      <c r="I31" s="25"/>
      <c r="J31" s="26"/>
      <c r="K31" s="27" t="str">
        <f t="shared" si="3"/>
        <v/>
      </c>
      <c r="L31" s="79"/>
      <c r="M31" s="77"/>
      <c r="N31" s="21"/>
      <c r="O31" s="89"/>
      <c r="P31" s="113"/>
      <c r="Q31" s="113"/>
      <c r="R31" s="113"/>
      <c r="S31" s="113"/>
      <c r="T31" s="113"/>
      <c r="U31" s="113"/>
      <c r="V31" s="113"/>
      <c r="W31" s="113"/>
      <c r="X31" s="114"/>
      <c r="Y31" s="60"/>
      <c r="Z31" s="56"/>
      <c r="AA31" s="57">
        <f>AA30+0.5</f>
        <v>10.5</v>
      </c>
      <c r="AB31" s="50">
        <f t="shared" si="4"/>
        <v>0</v>
      </c>
      <c r="AC31" s="50">
        <f t="shared" ref="AC31:AD31" si="26">AC30</f>
        <v>64.914285714285711</v>
      </c>
      <c r="AD31" s="50">
        <f t="shared" si="26"/>
        <v>66</v>
      </c>
      <c r="AE31" s="50">
        <f>IF($AE$9=0,0,(AE30+AE32)/2)</f>
        <v>66</v>
      </c>
      <c r="AF31" s="49" t="str">
        <f t="shared" si="17"/>
        <v/>
      </c>
      <c r="AG31" s="49" t="str">
        <f t="shared" si="13"/>
        <v/>
      </c>
      <c r="AH31" s="49" t="str">
        <f t="shared" si="14"/>
        <v/>
      </c>
      <c r="AI31" s="49" t="str">
        <f t="shared" si="5"/>
        <v/>
      </c>
      <c r="AJ31" s="49" t="str">
        <f t="shared" si="6"/>
        <v/>
      </c>
      <c r="AK31" s="49" t="str">
        <f t="shared" si="7"/>
        <v/>
      </c>
      <c r="AL31" s="49" t="str">
        <f t="shared" si="8"/>
        <v/>
      </c>
      <c r="AM31" s="59" t="str">
        <f t="shared" si="9"/>
        <v/>
      </c>
      <c r="AN31" s="136"/>
      <c r="AO31" s="136"/>
      <c r="AP31" s="50"/>
      <c r="AQ31" s="50"/>
      <c r="AR31" s="50"/>
      <c r="AS31" s="50"/>
      <c r="AT31" s="50"/>
      <c r="AU31" s="50"/>
      <c r="AV31" s="50"/>
      <c r="AW31" s="50"/>
      <c r="AX31" s="50"/>
    </row>
    <row r="32" spans="1:50" ht="14.4" x14ac:dyDescent="0.3">
      <c r="A32" s="6"/>
      <c r="B32" s="90">
        <f>IF(B30="","",B30+7)</f>
        <v>44271</v>
      </c>
      <c r="C32" s="37" t="str">
        <f t="shared" si="16"/>
        <v>Weight</v>
      </c>
      <c r="D32" s="24"/>
      <c r="E32" s="25"/>
      <c r="F32" s="25"/>
      <c r="G32" s="25"/>
      <c r="H32" s="25"/>
      <c r="I32" s="25"/>
      <c r="J32" s="26"/>
      <c r="K32" s="29" t="str">
        <f t="shared" si="3"/>
        <v/>
      </c>
      <c r="L32" s="80" t="str">
        <f>IF(K32="","",AN32)</f>
        <v/>
      </c>
      <c r="M32" s="81" t="str">
        <f>IF(AP32="","",IF(L32="","",AO32))</f>
        <v/>
      </c>
      <c r="N32" s="21"/>
      <c r="O32" s="127" t="str">
        <f>IF(M34="","",IF(K34=K26,"No Weight Change",IF(K34&gt;K26,"You Gained:","You Lost:")))</f>
        <v/>
      </c>
      <c r="P32" s="113"/>
      <c r="Q32" s="113"/>
      <c r="R32" s="113"/>
      <c r="S32" s="113"/>
      <c r="T32" s="113"/>
      <c r="U32" s="31" t="str">
        <f>IF(M34="","",IF(K34=K26,"",IF(K34&gt;K26,K34-K26,K26-K34)))</f>
        <v/>
      </c>
      <c r="V32" s="112" t="str">
        <f>IF(O32="","",IF(O32="No Weight Change","",IF($F$4="Lb","Lb",IF($F$4="Kg","Kg",""))))</f>
        <v/>
      </c>
      <c r="W32" s="113"/>
      <c r="X32" s="114"/>
      <c r="Y32" s="60"/>
      <c r="Z32" s="56"/>
      <c r="AA32" s="57">
        <f>AA30+1</f>
        <v>11</v>
      </c>
      <c r="AB32" s="50">
        <f t="shared" si="4"/>
        <v>0</v>
      </c>
      <c r="AC32" s="50">
        <f>IF(K32="",AC30,K32)</f>
        <v>64.914285714285711</v>
      </c>
      <c r="AD32" s="50">
        <f>AD31</f>
        <v>66</v>
      </c>
      <c r="AE32" s="50">
        <f>IF($F$6&gt;$F$7,IF(AE30&gt;AD32,AE30+$AE$9,AD32),IF($F$6&lt;$F$7,IF(AE30&lt;AD32,AE30+$AE$9,AD32),AD32))</f>
        <v>66</v>
      </c>
      <c r="AF32" s="49" t="str">
        <f t="shared" si="17"/>
        <v/>
      </c>
      <c r="AG32" s="49" t="str">
        <f t="shared" si="13"/>
        <v/>
      </c>
      <c r="AH32" s="49" t="str">
        <f t="shared" si="14"/>
        <v/>
      </c>
      <c r="AI32" s="49" t="str">
        <f t="shared" si="5"/>
        <v/>
      </c>
      <c r="AJ32" s="49" t="str">
        <f t="shared" si="6"/>
        <v/>
      </c>
      <c r="AK32" s="49" t="str">
        <f t="shared" si="7"/>
        <v/>
      </c>
      <c r="AL32" s="49" t="str">
        <f t="shared" si="8"/>
        <v/>
      </c>
      <c r="AM32" s="58" t="str">
        <f t="shared" si="9"/>
        <v/>
      </c>
      <c r="AN32" s="137" t="str">
        <f>IF(AM32="","",AM32-AM30)</f>
        <v/>
      </c>
      <c r="AO32" s="135" t="str">
        <f>IF(AP32="","",IF(AN32="","",MROUND(AP32,5)))</f>
        <v/>
      </c>
      <c r="AP32" s="50">
        <f>IF(AB33=0,$AP30,IF(AB32=0,$AP30,((K33+(((-L32)*$AQ$7)/AB33)))+M30+M28+M26+M24+M22)/6)</f>
        <v>2304.1370000000065</v>
      </c>
      <c r="AQ32" s="50"/>
      <c r="AR32" s="50"/>
      <c r="AS32" s="50"/>
      <c r="AT32" s="50"/>
      <c r="AU32" s="50"/>
      <c r="AV32" s="50"/>
      <c r="AW32" s="50"/>
      <c r="AX32" s="50"/>
    </row>
    <row r="33" spans="1:50" ht="14.4" x14ac:dyDescent="0.3">
      <c r="A33" s="6"/>
      <c r="B33" s="91"/>
      <c r="C33" s="38" t="str">
        <f t="shared" si="16"/>
        <v>Cal.</v>
      </c>
      <c r="D33" s="24"/>
      <c r="E33" s="25"/>
      <c r="F33" s="25"/>
      <c r="G33" s="25"/>
      <c r="H33" s="25"/>
      <c r="I33" s="25"/>
      <c r="J33" s="26"/>
      <c r="K33" s="27" t="str">
        <f t="shared" si="3"/>
        <v/>
      </c>
      <c r="L33" s="79"/>
      <c r="M33" s="77"/>
      <c r="N33" s="21"/>
      <c r="O33" s="128" t="str">
        <f>IF(M34="","",IF(K34=K26,"","At a Rate Of"))</f>
        <v/>
      </c>
      <c r="P33" s="113"/>
      <c r="Q33" s="113"/>
      <c r="R33" s="113"/>
      <c r="S33" s="113"/>
      <c r="T33" s="131" t="str">
        <f>IF(O33="","",U32/4)</f>
        <v/>
      </c>
      <c r="U33" s="113"/>
      <c r="V33" s="129" t="str">
        <f>IF(O32="","",IF(O32="No Weight Change","",IF($F$4="Lb","Lb/Wk",IF($F$4="Kg","Kg/Wk",""))))</f>
        <v/>
      </c>
      <c r="W33" s="113"/>
      <c r="X33" s="114"/>
      <c r="Y33" s="60"/>
      <c r="Z33" s="56"/>
      <c r="AA33" s="57">
        <f>AA32+0.5</f>
        <v>11.5</v>
      </c>
      <c r="AB33" s="50">
        <f t="shared" si="4"/>
        <v>0</v>
      </c>
      <c r="AC33" s="50">
        <f t="shared" ref="AC33:AD33" si="27">AC32</f>
        <v>64.914285714285711</v>
      </c>
      <c r="AD33" s="50">
        <f t="shared" si="27"/>
        <v>66</v>
      </c>
      <c r="AE33" s="50">
        <f>IF($AE$9=0,0,(AE32+AE34)/2)</f>
        <v>66</v>
      </c>
      <c r="AF33" s="49" t="str">
        <f t="shared" si="17"/>
        <v/>
      </c>
      <c r="AG33" s="49" t="str">
        <f t="shared" si="13"/>
        <v/>
      </c>
      <c r="AH33" s="49" t="str">
        <f t="shared" si="14"/>
        <v/>
      </c>
      <c r="AI33" s="49" t="str">
        <f t="shared" si="5"/>
        <v/>
      </c>
      <c r="AJ33" s="49" t="str">
        <f t="shared" si="6"/>
        <v/>
      </c>
      <c r="AK33" s="49" t="str">
        <f t="shared" si="7"/>
        <v/>
      </c>
      <c r="AL33" s="49" t="str">
        <f t="shared" si="8"/>
        <v/>
      </c>
      <c r="AM33" s="59" t="str">
        <f t="shared" si="9"/>
        <v/>
      </c>
      <c r="AN33" s="136"/>
      <c r="AO33" s="136"/>
      <c r="AP33" s="50"/>
      <c r="AQ33" s="50"/>
      <c r="AR33" s="50"/>
      <c r="AS33" s="50"/>
      <c r="AT33" s="50"/>
      <c r="AU33" s="50"/>
      <c r="AV33" s="50"/>
      <c r="AW33" s="50"/>
      <c r="AX33" s="50"/>
    </row>
    <row r="34" spans="1:50" ht="14.4" x14ac:dyDescent="0.3">
      <c r="A34" s="6"/>
      <c r="B34" s="90">
        <f>IF(B32="","",B32+7)</f>
        <v>44278</v>
      </c>
      <c r="C34" s="37" t="str">
        <f t="shared" si="16"/>
        <v>Weight</v>
      </c>
      <c r="D34" s="24"/>
      <c r="E34" s="25"/>
      <c r="F34" s="25"/>
      <c r="G34" s="25"/>
      <c r="H34" s="25"/>
      <c r="I34" s="25"/>
      <c r="J34" s="26"/>
      <c r="K34" s="29" t="str">
        <f t="shared" si="3"/>
        <v/>
      </c>
      <c r="L34" s="80" t="str">
        <f>IF(K34="","",AN34)</f>
        <v/>
      </c>
      <c r="M34" s="81" t="str">
        <f>IF(AP34="","",IF(L34="","",AO34))</f>
        <v/>
      </c>
      <c r="N34" s="21"/>
      <c r="O34" s="130" t="str">
        <f>IF(T33="","","You have")</f>
        <v/>
      </c>
      <c r="P34" s="113"/>
      <c r="Q34" s="113"/>
      <c r="R34" s="113"/>
      <c r="S34" s="115" t="str">
        <f>IF(T33="","",IF(K34&gt;F23,K34-F23,F23-K34))</f>
        <v/>
      </c>
      <c r="T34" s="117" t="str">
        <f>IF(T33="","",IF(T33="No Weight Change","",IF(F20="Lb","Lb to go!",IF(F20="Kg","Kg to go!",""))))</f>
        <v/>
      </c>
      <c r="U34" s="113"/>
      <c r="V34" s="113"/>
      <c r="W34" s="113"/>
      <c r="X34" s="114"/>
      <c r="Y34" s="60"/>
      <c r="Z34" s="56"/>
      <c r="AA34" s="57">
        <f>AA32+1</f>
        <v>12</v>
      </c>
      <c r="AB34" s="50">
        <f t="shared" si="4"/>
        <v>0</v>
      </c>
      <c r="AC34" s="50">
        <f>IF(K34="",AC32,K34)</f>
        <v>64.914285714285711</v>
      </c>
      <c r="AD34" s="50">
        <f>AD33</f>
        <v>66</v>
      </c>
      <c r="AE34" s="50">
        <f>IF($F$6&gt;$F$7,IF(AE32&gt;AD34,AE32+$AE$9,AD34),IF($F$6&lt;$F$7,IF(AE32&lt;AD34,AE32+$AE$9,AD34),AD34))</f>
        <v>66</v>
      </c>
      <c r="AF34" s="49" t="str">
        <f t="shared" si="17"/>
        <v/>
      </c>
      <c r="AG34" s="49" t="str">
        <f t="shared" si="13"/>
        <v/>
      </c>
      <c r="AH34" s="49" t="str">
        <f t="shared" si="14"/>
        <v/>
      </c>
      <c r="AI34" s="49" t="str">
        <f t="shared" si="5"/>
        <v/>
      </c>
      <c r="AJ34" s="49" t="str">
        <f t="shared" si="6"/>
        <v/>
      </c>
      <c r="AK34" s="49" t="str">
        <f t="shared" si="7"/>
        <v/>
      </c>
      <c r="AL34" s="49" t="str">
        <f t="shared" si="8"/>
        <v/>
      </c>
      <c r="AM34" s="58" t="str">
        <f t="shared" si="9"/>
        <v/>
      </c>
      <c r="AN34" s="137" t="str">
        <f>IF(AM34="","",AM34-AM32)</f>
        <v/>
      </c>
      <c r="AO34" s="135" t="str">
        <f>IF(AP34="","",IF(AN34="","",MROUND(AP34,5)))</f>
        <v/>
      </c>
      <c r="AP34" s="50">
        <f>IF(AB35=0,$AP32,IF(AB34=0,$AP32,((K35+(((-L34)*$AQ$7)/AB35)))+M32+M30+M28+M26+M24)/6)</f>
        <v>2304.1370000000065</v>
      </c>
      <c r="AQ34" s="50"/>
      <c r="AR34" s="50"/>
      <c r="AS34" s="50"/>
      <c r="AT34" s="50"/>
      <c r="AU34" s="50"/>
      <c r="AV34" s="50"/>
      <c r="AW34" s="50"/>
      <c r="AX34" s="50"/>
    </row>
    <row r="35" spans="1:50" ht="14.4" x14ac:dyDescent="0.3">
      <c r="A35" s="6"/>
      <c r="B35" s="126"/>
      <c r="C35" s="39" t="str">
        <f t="shared" si="16"/>
        <v>Cal.</v>
      </c>
      <c r="D35" s="33"/>
      <c r="E35" s="34"/>
      <c r="F35" s="34"/>
      <c r="G35" s="34"/>
      <c r="H35" s="34"/>
      <c r="I35" s="34"/>
      <c r="J35" s="35"/>
      <c r="K35" s="32" t="str">
        <f t="shared" si="3"/>
        <v/>
      </c>
      <c r="L35" s="116"/>
      <c r="M35" s="118"/>
      <c r="N35" s="21"/>
      <c r="O35" s="126"/>
      <c r="P35" s="116"/>
      <c r="Q35" s="116"/>
      <c r="R35" s="116"/>
      <c r="S35" s="116"/>
      <c r="T35" s="116"/>
      <c r="U35" s="116"/>
      <c r="V35" s="116"/>
      <c r="W35" s="116"/>
      <c r="X35" s="118"/>
      <c r="Y35" s="60"/>
      <c r="Z35" s="56"/>
      <c r="AA35" s="57">
        <f>AA34+0.5</f>
        <v>12.5</v>
      </c>
      <c r="AB35" s="50">
        <f t="shared" si="4"/>
        <v>0</v>
      </c>
      <c r="AC35" s="50">
        <f t="shared" ref="AC35:AD35" si="28">AC34</f>
        <v>64.914285714285711</v>
      </c>
      <c r="AD35" s="50">
        <f t="shared" si="28"/>
        <v>66</v>
      </c>
      <c r="AE35" s="50">
        <f>IF($AE$9=0,0,(AE34+AE36)/2)</f>
        <v>66</v>
      </c>
      <c r="AF35" s="49" t="str">
        <f t="shared" si="17"/>
        <v/>
      </c>
      <c r="AG35" s="49" t="str">
        <f t="shared" si="13"/>
        <v/>
      </c>
      <c r="AH35" s="49" t="str">
        <f t="shared" si="14"/>
        <v/>
      </c>
      <c r="AI35" s="49" t="str">
        <f t="shared" si="5"/>
        <v/>
      </c>
      <c r="AJ35" s="49" t="str">
        <f t="shared" si="6"/>
        <v/>
      </c>
      <c r="AK35" s="49" t="str">
        <f t="shared" si="7"/>
        <v/>
      </c>
      <c r="AL35" s="49" t="str">
        <f t="shared" si="8"/>
        <v/>
      </c>
      <c r="AM35" s="59" t="str">
        <f t="shared" si="9"/>
        <v/>
      </c>
      <c r="AN35" s="136"/>
      <c r="AO35" s="136"/>
      <c r="AP35" s="50"/>
      <c r="AQ35" s="50"/>
      <c r="AR35" s="50"/>
      <c r="AS35" s="50"/>
      <c r="AT35" s="50"/>
      <c r="AU35" s="50"/>
      <c r="AV35" s="50"/>
      <c r="AW35" s="50"/>
      <c r="AX35" s="50"/>
    </row>
    <row r="36" spans="1:50" ht="14.4" x14ac:dyDescent="0.3">
      <c r="A36" s="6"/>
      <c r="B36" s="88">
        <f>IF(B34="","",B34+7)</f>
        <v>44285</v>
      </c>
      <c r="C36" s="16" t="str">
        <f t="shared" si="16"/>
        <v>Weight</v>
      </c>
      <c r="D36" s="17"/>
      <c r="E36" s="18"/>
      <c r="F36" s="18"/>
      <c r="G36" s="18"/>
      <c r="H36" s="18"/>
      <c r="I36" s="18"/>
      <c r="J36" s="19"/>
      <c r="K36" s="20" t="str">
        <f t="shared" si="3"/>
        <v/>
      </c>
      <c r="L36" s="78" t="str">
        <f>IF(K36="","",AN36)</f>
        <v/>
      </c>
      <c r="M36" s="76" t="str">
        <f>IF(AP36="","",IF(L36="","",AO36))</f>
        <v/>
      </c>
      <c r="N36" s="21"/>
      <c r="O36" s="21"/>
      <c r="P36" s="21"/>
      <c r="Q36" s="21"/>
      <c r="R36" s="21"/>
      <c r="S36" s="22"/>
      <c r="T36" s="21"/>
      <c r="U36" s="22"/>
      <c r="V36" s="21"/>
      <c r="W36" s="21"/>
      <c r="X36" s="21"/>
      <c r="Y36" s="56"/>
      <c r="Z36" s="56"/>
      <c r="AA36" s="57">
        <f>AA34+1</f>
        <v>13</v>
      </c>
      <c r="AB36" s="50">
        <f t="shared" si="4"/>
        <v>0</v>
      </c>
      <c r="AC36" s="50">
        <f>IF(K36="",AC34,K36)</f>
        <v>64.914285714285711</v>
      </c>
      <c r="AD36" s="50">
        <f>AD35</f>
        <v>66</v>
      </c>
      <c r="AE36" s="50">
        <f>IF($F$6&gt;$F$7,IF(AE34&gt;AD36,AE34+$AE$9,AD36),IF($F$6&lt;$F$7,IF(AE34&lt;AD36,AE34+$AE$9,AD36),AD36))</f>
        <v>66</v>
      </c>
      <c r="AF36" s="49" t="str">
        <f t="shared" si="17"/>
        <v/>
      </c>
      <c r="AG36" s="49" t="str">
        <f t="shared" si="13"/>
        <v/>
      </c>
      <c r="AH36" s="49" t="str">
        <f t="shared" si="14"/>
        <v/>
      </c>
      <c r="AI36" s="49" t="str">
        <f t="shared" si="5"/>
        <v/>
      </c>
      <c r="AJ36" s="49" t="str">
        <f t="shared" si="6"/>
        <v/>
      </c>
      <c r="AK36" s="49" t="str">
        <f t="shared" si="7"/>
        <v/>
      </c>
      <c r="AL36" s="49" t="str">
        <f t="shared" si="8"/>
        <v/>
      </c>
      <c r="AM36" s="58" t="str">
        <f t="shared" si="9"/>
        <v/>
      </c>
      <c r="AN36" s="137" t="str">
        <f>IF(AM36="","",AM36-AM34)</f>
        <v/>
      </c>
      <c r="AO36" s="135" t="str">
        <f>IF(AP36="","",IF(AN36="","",MROUND(AP36,5)))</f>
        <v/>
      </c>
      <c r="AP36" s="50">
        <f>IF(AB37=0,$AP34,IF(AB36=0,$AP34,((K37+(((-L36)*$AQ$7)/AB37)))+M34+M32+M30+M28+M26)/6)</f>
        <v>2304.1370000000065</v>
      </c>
      <c r="AQ36" s="50"/>
      <c r="AR36" s="50"/>
      <c r="AS36" s="50"/>
      <c r="AT36" s="50"/>
      <c r="AU36" s="50"/>
      <c r="AV36" s="50"/>
      <c r="AW36" s="50"/>
      <c r="AX36" s="50"/>
    </row>
    <row r="37" spans="1:50" ht="14.4" x14ac:dyDescent="0.3">
      <c r="A37" s="6"/>
      <c r="B37" s="91"/>
      <c r="C37" s="36" t="str">
        <f t="shared" si="16"/>
        <v>Cal.</v>
      </c>
      <c r="D37" s="24"/>
      <c r="E37" s="25"/>
      <c r="F37" s="25"/>
      <c r="G37" s="25"/>
      <c r="H37" s="25"/>
      <c r="I37" s="25"/>
      <c r="J37" s="26"/>
      <c r="K37" s="27" t="str">
        <f t="shared" si="3"/>
        <v/>
      </c>
      <c r="L37" s="79"/>
      <c r="M37" s="77"/>
      <c r="N37" s="21"/>
      <c r="O37" s="21"/>
      <c r="P37" s="21"/>
      <c r="Q37" s="21"/>
      <c r="R37" s="21"/>
      <c r="S37" s="22"/>
      <c r="T37" s="21"/>
      <c r="U37" s="22"/>
      <c r="V37" s="21"/>
      <c r="W37" s="21"/>
      <c r="X37" s="21"/>
      <c r="Y37" s="56"/>
      <c r="Z37" s="56"/>
      <c r="AA37" s="57">
        <f>AA36+0.5</f>
        <v>13.5</v>
      </c>
      <c r="AB37" s="50">
        <f t="shared" si="4"/>
        <v>0</v>
      </c>
      <c r="AC37" s="50">
        <f t="shared" ref="AC37:AD37" si="29">AC36</f>
        <v>64.914285714285711</v>
      </c>
      <c r="AD37" s="50">
        <f t="shared" si="29"/>
        <v>66</v>
      </c>
      <c r="AE37" s="50">
        <f>IF($AE$9=0,0,(AE36+AE38)/2)</f>
        <v>66</v>
      </c>
      <c r="AF37" s="49" t="str">
        <f t="shared" si="17"/>
        <v/>
      </c>
      <c r="AG37" s="49" t="str">
        <f t="shared" si="13"/>
        <v/>
      </c>
      <c r="AH37" s="49" t="str">
        <f t="shared" si="14"/>
        <v/>
      </c>
      <c r="AI37" s="49" t="str">
        <f t="shared" si="5"/>
        <v/>
      </c>
      <c r="AJ37" s="49" t="str">
        <f t="shared" si="6"/>
        <v/>
      </c>
      <c r="AK37" s="49" t="str">
        <f t="shared" si="7"/>
        <v/>
      </c>
      <c r="AL37" s="49" t="str">
        <f t="shared" si="8"/>
        <v/>
      </c>
      <c r="AM37" s="59" t="str">
        <f t="shared" si="9"/>
        <v/>
      </c>
      <c r="AN37" s="136"/>
      <c r="AO37" s="136"/>
      <c r="AP37" s="50"/>
      <c r="AQ37" s="50"/>
      <c r="AR37" s="50"/>
      <c r="AS37" s="50"/>
      <c r="AT37" s="50"/>
      <c r="AU37" s="50"/>
      <c r="AV37" s="50"/>
      <c r="AW37" s="50"/>
      <c r="AX37" s="50"/>
    </row>
    <row r="38" spans="1:50" ht="14.4" x14ac:dyDescent="0.3">
      <c r="A38" s="6"/>
      <c r="B38" s="90">
        <f>IF(B36="","",B36+7)</f>
        <v>44292</v>
      </c>
      <c r="C38" s="37" t="str">
        <f t="shared" si="16"/>
        <v>Weight</v>
      </c>
      <c r="D38" s="24"/>
      <c r="E38" s="25"/>
      <c r="F38" s="25"/>
      <c r="G38" s="25"/>
      <c r="H38" s="25"/>
      <c r="I38" s="25"/>
      <c r="J38" s="26"/>
      <c r="K38" s="29" t="str">
        <f t="shared" si="3"/>
        <v/>
      </c>
      <c r="L38" s="80" t="str">
        <f>IF(K38="","",AN38)</f>
        <v/>
      </c>
      <c r="M38" s="81" t="str">
        <f>IF(AP38="","",IF(L38="","",AO38))</f>
        <v/>
      </c>
      <c r="N38" s="21"/>
      <c r="O38" s="132" t="str">
        <f>IF(M42="","","From")</f>
        <v/>
      </c>
      <c r="P38" s="120"/>
      <c r="Q38" s="133" t="str">
        <f>IF(M42="","",B36)</f>
        <v/>
      </c>
      <c r="R38" s="120"/>
      <c r="S38" s="120"/>
      <c r="T38" s="134" t="str">
        <f>IF(M42="","","to")</f>
        <v/>
      </c>
      <c r="U38" s="119" t="str">
        <f>IF(M42="","",B42)</f>
        <v/>
      </c>
      <c r="V38" s="120"/>
      <c r="W38" s="120"/>
      <c r="X38" s="121"/>
      <c r="Y38" s="60"/>
      <c r="Z38" s="56"/>
      <c r="AA38" s="57">
        <f>AA36+1</f>
        <v>14</v>
      </c>
      <c r="AB38" s="50">
        <f t="shared" si="4"/>
        <v>0</v>
      </c>
      <c r="AC38" s="50">
        <f>IF(K38="",AC36,K38)</f>
        <v>64.914285714285711</v>
      </c>
      <c r="AD38" s="50">
        <f>AD37</f>
        <v>66</v>
      </c>
      <c r="AE38" s="50">
        <f>IF($F$6&gt;$F$7,IF(AE36&gt;AD38,AE36+$AE$9,AD38),IF($F$6&lt;$F$7,IF(AE36&lt;AD38,AE36+$AE$9,AD38),AD38))</f>
        <v>66</v>
      </c>
      <c r="AF38" s="49" t="str">
        <f t="shared" si="17"/>
        <v/>
      </c>
      <c r="AG38" s="49" t="str">
        <f t="shared" si="13"/>
        <v/>
      </c>
      <c r="AH38" s="49" t="str">
        <f t="shared" si="14"/>
        <v/>
      </c>
      <c r="AI38" s="49" t="str">
        <f t="shared" si="5"/>
        <v/>
      </c>
      <c r="AJ38" s="49" t="str">
        <f t="shared" si="6"/>
        <v/>
      </c>
      <c r="AK38" s="49" t="str">
        <f t="shared" si="7"/>
        <v/>
      </c>
      <c r="AL38" s="49" t="str">
        <f t="shared" si="8"/>
        <v/>
      </c>
      <c r="AM38" s="58" t="str">
        <f t="shared" si="9"/>
        <v/>
      </c>
      <c r="AN38" s="137" t="str">
        <f>IF(AM38="","",AM38-AM36)</f>
        <v/>
      </c>
      <c r="AO38" s="135" t="str">
        <f>IF(AP38="","",IF(AN38="","",MROUND(AP38,5)))</f>
        <v/>
      </c>
      <c r="AP38" s="50">
        <f>IF(AB39=0,$AP36,IF(AB38=0,$AP36,((K39+(((-L38)*$AQ$7)/AB39)))+M36+M34+M32+M30+M28)/6)</f>
        <v>2304.1370000000065</v>
      </c>
      <c r="AQ38" s="50"/>
      <c r="AR38" s="50"/>
      <c r="AS38" s="50"/>
      <c r="AT38" s="50"/>
      <c r="AU38" s="50"/>
      <c r="AV38" s="50"/>
      <c r="AW38" s="50"/>
      <c r="AX38" s="50"/>
    </row>
    <row r="39" spans="1:50" ht="14.4" x14ac:dyDescent="0.3">
      <c r="A39" s="6"/>
      <c r="B39" s="91"/>
      <c r="C39" s="38" t="str">
        <f t="shared" si="16"/>
        <v>Cal.</v>
      </c>
      <c r="D39" s="24"/>
      <c r="E39" s="25"/>
      <c r="F39" s="25"/>
      <c r="G39" s="25"/>
      <c r="H39" s="25"/>
      <c r="I39" s="25"/>
      <c r="J39" s="26"/>
      <c r="K39" s="27" t="str">
        <f t="shared" si="3"/>
        <v/>
      </c>
      <c r="L39" s="79"/>
      <c r="M39" s="77"/>
      <c r="N39" s="21"/>
      <c r="O39" s="89"/>
      <c r="P39" s="113"/>
      <c r="Q39" s="113"/>
      <c r="R39" s="113"/>
      <c r="S39" s="113"/>
      <c r="T39" s="113"/>
      <c r="U39" s="113"/>
      <c r="V39" s="113"/>
      <c r="W39" s="113"/>
      <c r="X39" s="114"/>
      <c r="Y39" s="60"/>
      <c r="Z39" s="56"/>
      <c r="AA39" s="57">
        <f>AA38+0.5</f>
        <v>14.5</v>
      </c>
      <c r="AB39" s="50">
        <f t="shared" si="4"/>
        <v>0</v>
      </c>
      <c r="AC39" s="50">
        <f t="shared" ref="AC39:AD39" si="30">AC38</f>
        <v>64.914285714285711</v>
      </c>
      <c r="AD39" s="50">
        <f t="shared" si="30"/>
        <v>66</v>
      </c>
      <c r="AE39" s="50">
        <f>IF($AE$9=0,0,(AE38+AE40)/2)</f>
        <v>66</v>
      </c>
      <c r="AF39" s="49" t="str">
        <f t="shared" si="17"/>
        <v/>
      </c>
      <c r="AG39" s="49" t="str">
        <f t="shared" si="13"/>
        <v/>
      </c>
      <c r="AH39" s="49" t="str">
        <f t="shared" si="14"/>
        <v/>
      </c>
      <c r="AI39" s="49" t="str">
        <f t="shared" si="5"/>
        <v/>
      </c>
      <c r="AJ39" s="49" t="str">
        <f t="shared" si="6"/>
        <v/>
      </c>
      <c r="AK39" s="49" t="str">
        <f t="shared" si="7"/>
        <v/>
      </c>
      <c r="AL39" s="49" t="str">
        <f t="shared" si="8"/>
        <v/>
      </c>
      <c r="AM39" s="59" t="str">
        <f t="shared" si="9"/>
        <v/>
      </c>
      <c r="AN39" s="136"/>
      <c r="AO39" s="136"/>
      <c r="AP39" s="50"/>
      <c r="AQ39" s="50"/>
      <c r="AR39" s="50"/>
      <c r="AS39" s="50"/>
      <c r="AT39" s="50"/>
      <c r="AU39" s="50"/>
      <c r="AV39" s="50"/>
      <c r="AW39" s="50"/>
      <c r="AX39" s="50"/>
    </row>
    <row r="40" spans="1:50" ht="14.4" x14ac:dyDescent="0.3">
      <c r="A40" s="6"/>
      <c r="B40" s="90">
        <f>IF(B38="","",B38+7)</f>
        <v>44299</v>
      </c>
      <c r="C40" s="37" t="str">
        <f t="shared" si="16"/>
        <v>Weight</v>
      </c>
      <c r="D40" s="24"/>
      <c r="E40" s="25"/>
      <c r="F40" s="25"/>
      <c r="G40" s="25"/>
      <c r="H40" s="25"/>
      <c r="I40" s="25"/>
      <c r="J40" s="26"/>
      <c r="K40" s="29" t="str">
        <f t="shared" si="3"/>
        <v/>
      </c>
      <c r="L40" s="80" t="str">
        <f>IF(K40="","",AN40)</f>
        <v/>
      </c>
      <c r="M40" s="81" t="str">
        <f>IF(AP40="","",IF(L40="","",AO40))</f>
        <v/>
      </c>
      <c r="N40" s="21"/>
      <c r="O40" s="127" t="str">
        <f>IF(M42="","",IF(K42=K34,"No Weight Change",IF(K42&gt;K34,"You Gained:","You Lost:")))</f>
        <v/>
      </c>
      <c r="P40" s="113"/>
      <c r="Q40" s="113"/>
      <c r="R40" s="113"/>
      <c r="S40" s="113"/>
      <c r="T40" s="113"/>
      <c r="U40" s="31" t="str">
        <f>IF(M42="","",IF(K42=K34,"",IF(K42&gt;K34,K42-K34,K34-K42)))</f>
        <v/>
      </c>
      <c r="V40" s="112" t="str">
        <f>IF(O40="","",IF(O40="No Weight Change","",IF($F$4="Lb","Lb",IF($F$4="Kg","Kg",""))))</f>
        <v/>
      </c>
      <c r="W40" s="113"/>
      <c r="X40" s="114"/>
      <c r="Y40" s="60"/>
      <c r="Z40" s="56"/>
      <c r="AA40" s="57">
        <f>AA38+1</f>
        <v>15</v>
      </c>
      <c r="AB40" s="50">
        <f t="shared" si="4"/>
        <v>0</v>
      </c>
      <c r="AC40" s="50">
        <f>IF(K40="",AC38,K40)</f>
        <v>64.914285714285711</v>
      </c>
      <c r="AD40" s="50">
        <f>AD39</f>
        <v>66</v>
      </c>
      <c r="AE40" s="50">
        <f>IF($F$6&gt;$F$7,IF(AE38&gt;AD40,AE38+$AE$9,AD40),IF($F$6&lt;$F$7,IF(AE38&lt;AD40,AE38+$AE$9,AD40),AD40))</f>
        <v>66</v>
      </c>
      <c r="AF40" s="49" t="str">
        <f t="shared" si="17"/>
        <v/>
      </c>
      <c r="AG40" s="49" t="str">
        <f t="shared" si="13"/>
        <v/>
      </c>
      <c r="AH40" s="49" t="str">
        <f t="shared" si="14"/>
        <v/>
      </c>
      <c r="AI40" s="49" t="str">
        <f t="shared" si="5"/>
        <v/>
      </c>
      <c r="AJ40" s="49" t="str">
        <f t="shared" si="6"/>
        <v/>
      </c>
      <c r="AK40" s="49" t="str">
        <f t="shared" si="7"/>
        <v/>
      </c>
      <c r="AL40" s="49" t="str">
        <f t="shared" si="8"/>
        <v/>
      </c>
      <c r="AM40" s="58" t="str">
        <f t="shared" si="9"/>
        <v/>
      </c>
      <c r="AN40" s="137" t="str">
        <f>IF(AM40="","",AM40-AM38)</f>
        <v/>
      </c>
      <c r="AO40" s="135" t="str">
        <f>IF(AP40="","",IF(AN40="","",MROUND(AP40,5)))</f>
        <v/>
      </c>
      <c r="AP40" s="50">
        <f>IF(AB41=0,$AP38,IF(AB40=0,$AP38,((K41+(((-L40)*$AQ$7)/AB41)))+M38+M36+M34+M32+M30)/6)</f>
        <v>2304.1370000000065</v>
      </c>
      <c r="AQ40" s="50"/>
      <c r="AR40" s="50"/>
      <c r="AS40" s="50"/>
      <c r="AT40" s="50"/>
      <c r="AU40" s="50"/>
      <c r="AV40" s="50"/>
      <c r="AW40" s="50"/>
      <c r="AX40" s="50"/>
    </row>
    <row r="41" spans="1:50" ht="14.4" x14ac:dyDescent="0.3">
      <c r="A41" s="6"/>
      <c r="B41" s="91"/>
      <c r="C41" s="38" t="str">
        <f t="shared" si="16"/>
        <v>Cal.</v>
      </c>
      <c r="D41" s="24"/>
      <c r="E41" s="25"/>
      <c r="F41" s="25"/>
      <c r="G41" s="25"/>
      <c r="H41" s="25"/>
      <c r="I41" s="25"/>
      <c r="J41" s="26"/>
      <c r="K41" s="27" t="str">
        <f t="shared" si="3"/>
        <v/>
      </c>
      <c r="L41" s="79"/>
      <c r="M41" s="77"/>
      <c r="N41" s="21"/>
      <c r="O41" s="128" t="str">
        <f>IF(M42="","",IF(K42=K34,"","At a Rate Of"))</f>
        <v/>
      </c>
      <c r="P41" s="113"/>
      <c r="Q41" s="113"/>
      <c r="R41" s="113"/>
      <c r="S41" s="113"/>
      <c r="T41" s="131" t="str">
        <f>IF(O41="","",U40/4)</f>
        <v/>
      </c>
      <c r="U41" s="113"/>
      <c r="V41" s="129" t="str">
        <f>IF(O40="","",IF(O40="No Weight Change","",IF($F$4="Lb","Lb/Wk",IF($F$4="Kg","Kg/Wk",""))))</f>
        <v/>
      </c>
      <c r="W41" s="113"/>
      <c r="X41" s="114"/>
      <c r="Y41" s="60"/>
      <c r="Z41" s="56"/>
      <c r="AA41" s="57">
        <f>AA40+0.5</f>
        <v>15.5</v>
      </c>
      <c r="AB41" s="50">
        <f t="shared" si="4"/>
        <v>0</v>
      </c>
      <c r="AC41" s="50">
        <f t="shared" ref="AC41:AD41" si="31">AC40</f>
        <v>64.914285714285711</v>
      </c>
      <c r="AD41" s="50">
        <f t="shared" si="31"/>
        <v>66</v>
      </c>
      <c r="AE41" s="50">
        <f>IF($AE$9=0,0,(AE40+AE42)/2)</f>
        <v>66</v>
      </c>
      <c r="AF41" s="49" t="str">
        <f t="shared" si="17"/>
        <v/>
      </c>
      <c r="AG41" s="49" t="str">
        <f t="shared" si="13"/>
        <v/>
      </c>
      <c r="AH41" s="49" t="str">
        <f t="shared" si="14"/>
        <v/>
      </c>
      <c r="AI41" s="49" t="str">
        <f t="shared" si="5"/>
        <v/>
      </c>
      <c r="AJ41" s="49" t="str">
        <f t="shared" si="6"/>
        <v/>
      </c>
      <c r="AK41" s="49" t="str">
        <f t="shared" si="7"/>
        <v/>
      </c>
      <c r="AL41" s="49" t="str">
        <f t="shared" si="8"/>
        <v/>
      </c>
      <c r="AM41" s="59" t="str">
        <f t="shared" si="9"/>
        <v/>
      </c>
      <c r="AN41" s="136"/>
      <c r="AO41" s="136"/>
      <c r="AP41" s="50"/>
      <c r="AQ41" s="50"/>
      <c r="AR41" s="50"/>
      <c r="AS41" s="50"/>
      <c r="AT41" s="50"/>
      <c r="AU41" s="50"/>
      <c r="AV41" s="50"/>
      <c r="AW41" s="50"/>
      <c r="AX41" s="50"/>
    </row>
    <row r="42" spans="1:50" ht="14.4" x14ac:dyDescent="0.3">
      <c r="A42" s="6"/>
      <c r="B42" s="90">
        <f>IF(B40="","",B40+7)</f>
        <v>44306</v>
      </c>
      <c r="C42" s="37" t="str">
        <f t="shared" si="16"/>
        <v>Weight</v>
      </c>
      <c r="D42" s="24"/>
      <c r="E42" s="25"/>
      <c r="F42" s="25"/>
      <c r="G42" s="25"/>
      <c r="H42" s="25"/>
      <c r="I42" s="25"/>
      <c r="J42" s="26"/>
      <c r="K42" s="29" t="str">
        <f t="shared" si="3"/>
        <v/>
      </c>
      <c r="L42" s="80" t="str">
        <f>IF(K42="","",AN42)</f>
        <v/>
      </c>
      <c r="M42" s="81" t="str">
        <f>IF(AP42="","",IF(L42="","",AO42))</f>
        <v/>
      </c>
      <c r="N42" s="21"/>
      <c r="O42" s="130" t="str">
        <f>IF(T41="","","You have")</f>
        <v/>
      </c>
      <c r="P42" s="113"/>
      <c r="Q42" s="113"/>
      <c r="R42" s="113"/>
      <c r="S42" s="115" t="str">
        <f>IF(T41="","",IF(K42&gt;F31,K42-F31,F31-K42))</f>
        <v/>
      </c>
      <c r="T42" s="117" t="str">
        <f>IF(T41="","",IF(T41="No Weight Change","",IF(F28="Lb","Lb to go!",IF(F28="Kg","Kg to go!",""))))</f>
        <v/>
      </c>
      <c r="U42" s="113"/>
      <c r="V42" s="113"/>
      <c r="W42" s="113"/>
      <c r="X42" s="114"/>
      <c r="Y42" s="60"/>
      <c r="Z42" s="56"/>
      <c r="AA42" s="57">
        <f>AA40+1</f>
        <v>16</v>
      </c>
      <c r="AB42" s="50">
        <f t="shared" si="4"/>
        <v>0</v>
      </c>
      <c r="AC42" s="50">
        <f>IF(K42="",AC40,K42)</f>
        <v>64.914285714285711</v>
      </c>
      <c r="AD42" s="50">
        <f>AD41</f>
        <v>66</v>
      </c>
      <c r="AE42" s="50">
        <f>IF($F$6&gt;$F$7,IF(AE40&gt;AD42,AE40+$AE$9,AD42),IF($F$6&lt;$F$7,IF(AE40&lt;AD42,AE40+$AE$9,AD42),AD42))</f>
        <v>66</v>
      </c>
      <c r="AF42" s="49" t="str">
        <f t="shared" si="17"/>
        <v/>
      </c>
      <c r="AG42" s="49" t="str">
        <f t="shared" si="13"/>
        <v/>
      </c>
      <c r="AH42" s="49" t="str">
        <f t="shared" si="14"/>
        <v/>
      </c>
      <c r="AI42" s="49" t="str">
        <f t="shared" si="5"/>
        <v/>
      </c>
      <c r="AJ42" s="49" t="str">
        <f t="shared" si="6"/>
        <v/>
      </c>
      <c r="AK42" s="49" t="str">
        <f t="shared" si="7"/>
        <v/>
      </c>
      <c r="AL42" s="49" t="str">
        <f t="shared" si="8"/>
        <v/>
      </c>
      <c r="AM42" s="58" t="str">
        <f t="shared" si="9"/>
        <v/>
      </c>
      <c r="AN42" s="137" t="str">
        <f>IF(AM42="","",AM42-AM40)</f>
        <v/>
      </c>
      <c r="AO42" s="135" t="str">
        <f>IF(AP42="","",IF(AN42="","",MROUND(AP42,5)))</f>
        <v/>
      </c>
      <c r="AP42" s="50">
        <f>IF(AB43=0,$AP40,IF(AB42=0,$AP40,((K43+(((-L42)*$AQ$7)/AB43)))+M40+M38+M36+M34+M32)/6)</f>
        <v>2304.1370000000065</v>
      </c>
      <c r="AQ42" s="50"/>
      <c r="AR42" s="50"/>
      <c r="AS42" s="50"/>
      <c r="AT42" s="50"/>
      <c r="AU42" s="50"/>
      <c r="AV42" s="50"/>
      <c r="AW42" s="50"/>
      <c r="AX42" s="50"/>
    </row>
    <row r="43" spans="1:50" ht="14.4" x14ac:dyDescent="0.3">
      <c r="A43" s="6"/>
      <c r="B43" s="126"/>
      <c r="C43" s="39" t="str">
        <f t="shared" si="16"/>
        <v>Cal.</v>
      </c>
      <c r="D43" s="33"/>
      <c r="E43" s="34"/>
      <c r="F43" s="34"/>
      <c r="G43" s="34"/>
      <c r="H43" s="34"/>
      <c r="I43" s="34"/>
      <c r="J43" s="35"/>
      <c r="K43" s="32" t="str">
        <f t="shared" si="3"/>
        <v/>
      </c>
      <c r="L43" s="116"/>
      <c r="M43" s="118"/>
      <c r="N43" s="21"/>
      <c r="O43" s="126"/>
      <c r="P43" s="116"/>
      <c r="Q43" s="116"/>
      <c r="R43" s="116"/>
      <c r="S43" s="116"/>
      <c r="T43" s="116"/>
      <c r="U43" s="116"/>
      <c r="V43" s="116"/>
      <c r="W43" s="116"/>
      <c r="X43" s="118"/>
      <c r="Y43" s="60"/>
      <c r="Z43" s="56"/>
      <c r="AA43" s="57">
        <f>AA42+0.5</f>
        <v>16.5</v>
      </c>
      <c r="AB43" s="50">
        <f t="shared" si="4"/>
        <v>0</v>
      </c>
      <c r="AC43" s="50">
        <f t="shared" ref="AC43:AD43" si="32">AC42</f>
        <v>64.914285714285711</v>
      </c>
      <c r="AD43" s="50">
        <f t="shared" si="32"/>
        <v>66</v>
      </c>
      <c r="AE43" s="50">
        <f>IF($AE$9=0,0,(AE42+AE44)/2)</f>
        <v>66</v>
      </c>
      <c r="AF43" s="49" t="str">
        <f t="shared" si="17"/>
        <v/>
      </c>
      <c r="AG43" s="49" t="str">
        <f t="shared" si="13"/>
        <v/>
      </c>
      <c r="AH43" s="49" t="str">
        <f t="shared" si="14"/>
        <v/>
      </c>
      <c r="AI43" s="49" t="str">
        <f t="shared" si="5"/>
        <v/>
      </c>
      <c r="AJ43" s="49" t="str">
        <f t="shared" si="6"/>
        <v/>
      </c>
      <c r="AK43" s="49" t="str">
        <f t="shared" si="7"/>
        <v/>
      </c>
      <c r="AL43" s="49" t="str">
        <f t="shared" si="8"/>
        <v/>
      </c>
      <c r="AM43" s="59" t="str">
        <f t="shared" si="9"/>
        <v/>
      </c>
      <c r="AN43" s="136"/>
      <c r="AO43" s="136"/>
      <c r="AP43" s="50"/>
      <c r="AQ43" s="50"/>
      <c r="AR43" s="50"/>
      <c r="AS43" s="50"/>
      <c r="AT43" s="50"/>
      <c r="AU43" s="50"/>
      <c r="AV43" s="50"/>
      <c r="AW43" s="50"/>
      <c r="AX43" s="50"/>
    </row>
    <row r="44" spans="1:50" ht="14.4" x14ac:dyDescent="0.3">
      <c r="A44" s="6"/>
      <c r="B44" s="88">
        <f>IF(B42="","",B42+7)</f>
        <v>44313</v>
      </c>
      <c r="C44" s="16" t="str">
        <f t="shared" si="16"/>
        <v>Weight</v>
      </c>
      <c r="D44" s="17"/>
      <c r="E44" s="18"/>
      <c r="F44" s="18"/>
      <c r="G44" s="18"/>
      <c r="H44" s="18"/>
      <c r="I44" s="18"/>
      <c r="J44" s="19"/>
      <c r="K44" s="20" t="str">
        <f t="shared" si="3"/>
        <v/>
      </c>
      <c r="L44" s="78" t="str">
        <f>IF(K44="","",AN44)</f>
        <v/>
      </c>
      <c r="M44" s="76" t="str">
        <f>IF(AP44="","",IF(L44="","",AO44))</f>
        <v/>
      </c>
      <c r="N44" s="21"/>
      <c r="O44" s="21"/>
      <c r="P44" s="21"/>
      <c r="Q44" s="21"/>
      <c r="R44" s="21"/>
      <c r="S44" s="22"/>
      <c r="T44" s="21"/>
      <c r="U44" s="22"/>
      <c r="V44" s="21"/>
      <c r="W44" s="21"/>
      <c r="X44" s="21"/>
      <c r="Y44" s="56"/>
      <c r="Z44" s="56"/>
      <c r="AA44" s="57">
        <f>AA42+1</f>
        <v>17</v>
      </c>
      <c r="AB44" s="50">
        <f t="shared" si="4"/>
        <v>0</v>
      </c>
      <c r="AC44" s="50">
        <f>IF(K44="",AC42,K44)</f>
        <v>64.914285714285711</v>
      </c>
      <c r="AD44" s="50">
        <f>AD43</f>
        <v>66</v>
      </c>
      <c r="AE44" s="50">
        <f>IF($F$6&gt;$F$7,IF(AE42&gt;AD44,AE42+$AE$9,AD44),IF($F$6&lt;$F$7,IF(AE42&lt;AD44,AE42+$AE$9,AD44),AD44))</f>
        <v>66</v>
      </c>
      <c r="AF44" s="49" t="str">
        <f t="shared" si="17"/>
        <v/>
      </c>
      <c r="AG44" s="49" t="str">
        <f t="shared" ref="AG44:AG75" si="33">IF(E44="",AF44,E44)</f>
        <v/>
      </c>
      <c r="AH44" s="49" t="str">
        <f t="shared" ref="AH44:AH75" si="34">IF(F44="",AG44,F44)</f>
        <v/>
      </c>
      <c r="AI44" s="49" t="str">
        <f t="shared" ref="AI44:AI75" si="35">IF(G44="",AH44,G44)</f>
        <v/>
      </c>
      <c r="AJ44" s="49" t="str">
        <f t="shared" ref="AJ44:AJ75" si="36">IF(H44="",AI44,H44)</f>
        <v/>
      </c>
      <c r="AK44" s="49" t="str">
        <f t="shared" ref="AK44:AK75" si="37">IF(I44="",AJ44,I44)</f>
        <v/>
      </c>
      <c r="AL44" s="49" t="str">
        <f t="shared" ref="AL44:AL75" si="38">IF(J44="",AK44,J44)</f>
        <v/>
      </c>
      <c r="AM44" s="58" t="str">
        <f t="shared" si="9"/>
        <v/>
      </c>
      <c r="AN44" s="137" t="str">
        <f>IF(AM44="","",AM44-AM42)</f>
        <v/>
      </c>
      <c r="AO44" s="135" t="str">
        <f>IF(AP44="","",IF(AN44="","",MROUND(AP44,5)))</f>
        <v/>
      </c>
      <c r="AP44" s="50">
        <f>IF(AB45=0,$AP42,IF(AB44=0,$AP42,((K45+(((-L44)*$AQ$7)/AB45)))+M42+M40+M38+M36+M34)/6)</f>
        <v>2304.1370000000065</v>
      </c>
      <c r="AQ44" s="50"/>
      <c r="AR44" s="50"/>
      <c r="AS44" s="50"/>
      <c r="AT44" s="50"/>
      <c r="AU44" s="50"/>
      <c r="AV44" s="50"/>
      <c r="AW44" s="50"/>
      <c r="AX44" s="50"/>
    </row>
    <row r="45" spans="1:50" ht="14.4" x14ac:dyDescent="0.3">
      <c r="A45" s="6"/>
      <c r="B45" s="91"/>
      <c r="C45" s="36" t="str">
        <f t="shared" si="16"/>
        <v>Cal.</v>
      </c>
      <c r="D45" s="24"/>
      <c r="E45" s="25"/>
      <c r="F45" s="25"/>
      <c r="G45" s="25"/>
      <c r="H45" s="25"/>
      <c r="I45" s="25"/>
      <c r="J45" s="26"/>
      <c r="K45" s="27" t="str">
        <f t="shared" si="3"/>
        <v/>
      </c>
      <c r="L45" s="79"/>
      <c r="M45" s="77"/>
      <c r="N45" s="21"/>
      <c r="O45" s="21"/>
      <c r="P45" s="21"/>
      <c r="Q45" s="21"/>
      <c r="R45" s="21"/>
      <c r="S45" s="22"/>
      <c r="T45" s="21"/>
      <c r="U45" s="22"/>
      <c r="V45" s="21"/>
      <c r="W45" s="21"/>
      <c r="X45" s="21"/>
      <c r="Y45" s="56"/>
      <c r="Z45" s="56"/>
      <c r="AA45" s="57">
        <f>AA44+0.5</f>
        <v>17.5</v>
      </c>
      <c r="AB45" s="50">
        <f t="shared" si="4"/>
        <v>0</v>
      </c>
      <c r="AC45" s="50">
        <f t="shared" ref="AC45:AD45" si="39">AC44</f>
        <v>64.914285714285711</v>
      </c>
      <c r="AD45" s="50">
        <f t="shared" si="39"/>
        <v>66</v>
      </c>
      <c r="AE45" s="50">
        <f>IF($AE$9=0,0,(AE44+AE46)/2)</f>
        <v>66</v>
      </c>
      <c r="AF45" s="49" t="str">
        <f t="shared" si="17"/>
        <v/>
      </c>
      <c r="AG45" s="49" t="str">
        <f t="shared" si="33"/>
        <v/>
      </c>
      <c r="AH45" s="49" t="str">
        <f t="shared" si="34"/>
        <v/>
      </c>
      <c r="AI45" s="49" t="str">
        <f t="shared" si="35"/>
        <v/>
      </c>
      <c r="AJ45" s="49" t="str">
        <f t="shared" si="36"/>
        <v/>
      </c>
      <c r="AK45" s="49" t="str">
        <f t="shared" si="37"/>
        <v/>
      </c>
      <c r="AL45" s="49" t="str">
        <f t="shared" si="38"/>
        <v/>
      </c>
      <c r="AM45" s="59" t="str">
        <f t="shared" si="9"/>
        <v/>
      </c>
      <c r="AN45" s="136"/>
      <c r="AO45" s="136"/>
      <c r="AP45" s="50"/>
      <c r="AQ45" s="50"/>
      <c r="AR45" s="50"/>
      <c r="AS45" s="50"/>
      <c r="AT45" s="50"/>
      <c r="AU45" s="50"/>
      <c r="AV45" s="50"/>
      <c r="AW45" s="50"/>
      <c r="AX45" s="50"/>
    </row>
    <row r="46" spans="1:50" ht="14.4" x14ac:dyDescent="0.3">
      <c r="A46" s="6"/>
      <c r="B46" s="90">
        <f>IF(B44="","",B44+7)</f>
        <v>44320</v>
      </c>
      <c r="C46" s="37" t="str">
        <f t="shared" si="16"/>
        <v>Weight</v>
      </c>
      <c r="D46" s="24"/>
      <c r="E46" s="25"/>
      <c r="F46" s="25"/>
      <c r="G46" s="25"/>
      <c r="H46" s="25"/>
      <c r="I46" s="25"/>
      <c r="J46" s="26"/>
      <c r="K46" s="29" t="str">
        <f t="shared" si="3"/>
        <v/>
      </c>
      <c r="L46" s="80" t="str">
        <f>IF(K46="","",AN46)</f>
        <v/>
      </c>
      <c r="M46" s="81" t="str">
        <f>IF(AP46="","",IF(L46="","",AO46))</f>
        <v/>
      </c>
      <c r="N46" s="21"/>
      <c r="O46" s="132" t="str">
        <f>IF(M50="","","From")</f>
        <v/>
      </c>
      <c r="P46" s="120"/>
      <c r="Q46" s="133" t="str">
        <f>IF(M50="","",B44)</f>
        <v/>
      </c>
      <c r="R46" s="120"/>
      <c r="S46" s="120"/>
      <c r="T46" s="134" t="str">
        <f>IF(M50="","","to")</f>
        <v/>
      </c>
      <c r="U46" s="119" t="str">
        <f>IF(M50="","",B50)</f>
        <v/>
      </c>
      <c r="V46" s="120"/>
      <c r="W46" s="120"/>
      <c r="X46" s="121"/>
      <c r="Y46" s="60"/>
      <c r="Z46" s="56"/>
      <c r="AA46" s="57">
        <f>AA44+1</f>
        <v>18</v>
      </c>
      <c r="AB46" s="50">
        <f t="shared" si="4"/>
        <v>0</v>
      </c>
      <c r="AC46" s="50">
        <f>IF(K46="",AC44,K46)</f>
        <v>64.914285714285711</v>
      </c>
      <c r="AD46" s="50">
        <f>AD45</f>
        <v>66</v>
      </c>
      <c r="AE46" s="50">
        <f>IF($F$6&gt;$F$7,IF(AE44&gt;AD46,AE44+$AE$9,AD46),IF($F$6&lt;$F$7,IF(AE44&lt;AD46,AE44+$AE$9,AD46),AD46))</f>
        <v>66</v>
      </c>
      <c r="AF46" s="49" t="str">
        <f t="shared" ref="AF46:AF77" si="40">IF(COUNT(D46:J46)&lt;1,"",IF(D46="",AM44,D46))</f>
        <v/>
      </c>
      <c r="AG46" s="49" t="str">
        <f t="shared" si="33"/>
        <v/>
      </c>
      <c r="AH46" s="49" t="str">
        <f t="shared" si="34"/>
        <v/>
      </c>
      <c r="AI46" s="49" t="str">
        <f t="shared" si="35"/>
        <v/>
      </c>
      <c r="AJ46" s="49" t="str">
        <f t="shared" si="36"/>
        <v/>
      </c>
      <c r="AK46" s="49" t="str">
        <f t="shared" si="37"/>
        <v/>
      </c>
      <c r="AL46" s="49" t="str">
        <f t="shared" si="38"/>
        <v/>
      </c>
      <c r="AM46" s="58" t="str">
        <f t="shared" si="9"/>
        <v/>
      </c>
      <c r="AN46" s="137" t="str">
        <f>IF(AM46="","",AM46-AM44)</f>
        <v/>
      </c>
      <c r="AO46" s="135" t="str">
        <f>IF(AP46="","",IF(AN46="","",MROUND(AP46,5)))</f>
        <v/>
      </c>
      <c r="AP46" s="50">
        <f>IF(AB47=0,$AP44,IF(AB46=0,$AP44,((K47+(((-L46)*$AQ$7)/AB47)))+M44+M42+M40+M38+M36)/6)</f>
        <v>2304.1370000000065</v>
      </c>
      <c r="AQ46" s="50"/>
      <c r="AR46" s="50"/>
      <c r="AS46" s="50"/>
      <c r="AT46" s="50"/>
      <c r="AU46" s="50"/>
      <c r="AV46" s="50"/>
      <c r="AW46" s="50"/>
      <c r="AX46" s="50"/>
    </row>
    <row r="47" spans="1:50" ht="14.4" x14ac:dyDescent="0.3">
      <c r="A47" s="6"/>
      <c r="B47" s="91"/>
      <c r="C47" s="38" t="str">
        <f t="shared" si="16"/>
        <v>Cal.</v>
      </c>
      <c r="D47" s="24"/>
      <c r="E47" s="25"/>
      <c r="F47" s="25"/>
      <c r="G47" s="25"/>
      <c r="H47" s="25"/>
      <c r="I47" s="25"/>
      <c r="J47" s="26"/>
      <c r="K47" s="27" t="str">
        <f t="shared" si="3"/>
        <v/>
      </c>
      <c r="L47" s="79"/>
      <c r="M47" s="77"/>
      <c r="N47" s="21"/>
      <c r="O47" s="89"/>
      <c r="P47" s="113"/>
      <c r="Q47" s="113"/>
      <c r="R47" s="113"/>
      <c r="S47" s="113"/>
      <c r="T47" s="113"/>
      <c r="U47" s="113"/>
      <c r="V47" s="113"/>
      <c r="W47" s="113"/>
      <c r="X47" s="114"/>
      <c r="Y47" s="60"/>
      <c r="Z47" s="56"/>
      <c r="AA47" s="57">
        <f>AA46+0.5</f>
        <v>18.5</v>
      </c>
      <c r="AB47" s="50">
        <f t="shared" si="4"/>
        <v>0</v>
      </c>
      <c r="AC47" s="50">
        <f t="shared" ref="AC47:AD47" si="41">AC46</f>
        <v>64.914285714285711</v>
      </c>
      <c r="AD47" s="50">
        <f t="shared" si="41"/>
        <v>66</v>
      </c>
      <c r="AE47" s="50">
        <f>IF($AE$9=0,0,(AE46+AE48)/2)</f>
        <v>66</v>
      </c>
      <c r="AF47" s="49" t="str">
        <f t="shared" si="40"/>
        <v/>
      </c>
      <c r="AG47" s="49" t="str">
        <f t="shared" si="33"/>
        <v/>
      </c>
      <c r="AH47" s="49" t="str">
        <f t="shared" si="34"/>
        <v/>
      </c>
      <c r="AI47" s="49" t="str">
        <f t="shared" si="35"/>
        <v/>
      </c>
      <c r="AJ47" s="49" t="str">
        <f t="shared" si="36"/>
        <v/>
      </c>
      <c r="AK47" s="49" t="str">
        <f t="shared" si="37"/>
        <v/>
      </c>
      <c r="AL47" s="49" t="str">
        <f t="shared" si="38"/>
        <v/>
      </c>
      <c r="AM47" s="59" t="str">
        <f t="shared" si="9"/>
        <v/>
      </c>
      <c r="AN47" s="136"/>
      <c r="AO47" s="136"/>
      <c r="AP47" s="50"/>
      <c r="AQ47" s="50"/>
      <c r="AR47" s="50"/>
      <c r="AS47" s="50"/>
      <c r="AT47" s="50"/>
      <c r="AU47" s="50"/>
      <c r="AV47" s="50"/>
      <c r="AW47" s="50"/>
      <c r="AX47" s="50"/>
    </row>
    <row r="48" spans="1:50" ht="14.4" x14ac:dyDescent="0.3">
      <c r="A48" s="6"/>
      <c r="B48" s="90">
        <f>IF(B46="","",B46+7)</f>
        <v>44327</v>
      </c>
      <c r="C48" s="37" t="str">
        <f t="shared" si="16"/>
        <v>Weight</v>
      </c>
      <c r="D48" s="24"/>
      <c r="E48" s="25"/>
      <c r="F48" s="25"/>
      <c r="G48" s="25"/>
      <c r="H48" s="25"/>
      <c r="I48" s="25"/>
      <c r="J48" s="26"/>
      <c r="K48" s="29" t="str">
        <f t="shared" si="3"/>
        <v/>
      </c>
      <c r="L48" s="80" t="str">
        <f>IF(K48="","",AN48)</f>
        <v/>
      </c>
      <c r="M48" s="81" t="str">
        <f>IF(AP48="","",IF(L48="","",AO48))</f>
        <v/>
      </c>
      <c r="N48" s="21"/>
      <c r="O48" s="127" t="str">
        <f>IF(M50="","",IF(K50=K42,"No Weight Change",IF(K50&gt;K42,"You Gained:","You Lost:")))</f>
        <v/>
      </c>
      <c r="P48" s="113"/>
      <c r="Q48" s="113"/>
      <c r="R48" s="113"/>
      <c r="S48" s="113"/>
      <c r="T48" s="113"/>
      <c r="U48" s="31" t="str">
        <f>IF(M50="","",IF(K50=K42,"",IF(K50&gt;K42,K50-K42,K42-K50)))</f>
        <v/>
      </c>
      <c r="V48" s="112" t="str">
        <f>IF(O48="","",IF(O48="No Weight Change","",IF($F$4="Lb","Lb",IF($F$4="Kg","Kg",""))))</f>
        <v/>
      </c>
      <c r="W48" s="113"/>
      <c r="X48" s="114"/>
      <c r="Y48" s="60"/>
      <c r="Z48" s="56"/>
      <c r="AA48" s="57">
        <f>AA46+1</f>
        <v>19</v>
      </c>
      <c r="AB48" s="50">
        <f t="shared" si="4"/>
        <v>0</v>
      </c>
      <c r="AC48" s="50">
        <f>IF(K48="",AC46,K48)</f>
        <v>64.914285714285711</v>
      </c>
      <c r="AD48" s="50">
        <f>AD47</f>
        <v>66</v>
      </c>
      <c r="AE48" s="50">
        <f>IF($F$6&gt;$F$7,IF(AE46&gt;AD48,AE46+$AE$9,AD48),IF($F$6&lt;$F$7,IF(AE46&lt;AD48,AE46+$AE$9,AD48),AD48))</f>
        <v>66</v>
      </c>
      <c r="AF48" s="49" t="str">
        <f t="shared" si="40"/>
        <v/>
      </c>
      <c r="AG48" s="49" t="str">
        <f t="shared" si="33"/>
        <v/>
      </c>
      <c r="AH48" s="49" t="str">
        <f t="shared" si="34"/>
        <v/>
      </c>
      <c r="AI48" s="49" t="str">
        <f t="shared" si="35"/>
        <v/>
      </c>
      <c r="AJ48" s="49" t="str">
        <f t="shared" si="36"/>
        <v/>
      </c>
      <c r="AK48" s="49" t="str">
        <f t="shared" si="37"/>
        <v/>
      </c>
      <c r="AL48" s="49" t="str">
        <f t="shared" si="38"/>
        <v/>
      </c>
      <c r="AM48" s="58" t="str">
        <f t="shared" si="9"/>
        <v/>
      </c>
      <c r="AN48" s="137" t="str">
        <f>IF(AM48="","",AM48-AM46)</f>
        <v/>
      </c>
      <c r="AO48" s="135" t="str">
        <f>IF(AP48="","",IF(AN48="","",MROUND(AP48,5)))</f>
        <v/>
      </c>
      <c r="AP48" s="50">
        <f>IF(AB49=0,$AP46,IF(AB48=0,$AP46,((K49+(((-L48)*$AQ$7)/AB49)))+M46+M44+M42+M40+M38)/6)</f>
        <v>2304.1370000000065</v>
      </c>
      <c r="AQ48" s="50"/>
      <c r="AR48" s="50"/>
      <c r="AS48" s="50"/>
      <c r="AT48" s="50"/>
      <c r="AU48" s="50"/>
      <c r="AV48" s="50"/>
      <c r="AW48" s="50"/>
      <c r="AX48" s="50"/>
    </row>
    <row r="49" spans="1:50" ht="14.4" x14ac:dyDescent="0.3">
      <c r="A49" s="6"/>
      <c r="B49" s="91"/>
      <c r="C49" s="38" t="str">
        <f t="shared" si="16"/>
        <v>Cal.</v>
      </c>
      <c r="D49" s="24"/>
      <c r="E49" s="25"/>
      <c r="F49" s="25"/>
      <c r="G49" s="25"/>
      <c r="H49" s="25"/>
      <c r="I49" s="25"/>
      <c r="J49" s="26"/>
      <c r="K49" s="27" t="str">
        <f t="shared" si="3"/>
        <v/>
      </c>
      <c r="L49" s="79"/>
      <c r="M49" s="77"/>
      <c r="N49" s="21"/>
      <c r="O49" s="128" t="str">
        <f>IF(M50="","",IF(K50=K42,"","At a Rate Of"))</f>
        <v/>
      </c>
      <c r="P49" s="113"/>
      <c r="Q49" s="113"/>
      <c r="R49" s="113"/>
      <c r="S49" s="113"/>
      <c r="T49" s="131" t="str">
        <f>IF(O49="","",U48/4)</f>
        <v/>
      </c>
      <c r="U49" s="113"/>
      <c r="V49" s="129" t="str">
        <f>IF(O48="","",IF(O48="No Weight Change","",IF($F$4="Lb","Lb/Wk",IF($F$4="Kg","Kg/Wk",""))))</f>
        <v/>
      </c>
      <c r="W49" s="113"/>
      <c r="X49" s="114"/>
      <c r="Y49" s="60"/>
      <c r="Z49" s="56"/>
      <c r="AA49" s="57">
        <f>AA48+0.5</f>
        <v>19.5</v>
      </c>
      <c r="AB49" s="50">
        <f t="shared" si="4"/>
        <v>0</v>
      </c>
      <c r="AC49" s="50">
        <f t="shared" ref="AC49:AD49" si="42">AC48</f>
        <v>64.914285714285711</v>
      </c>
      <c r="AD49" s="50">
        <f t="shared" si="42"/>
        <v>66</v>
      </c>
      <c r="AE49" s="50">
        <f>IF($AE$9=0,0,(AE48+AE50)/2)</f>
        <v>66</v>
      </c>
      <c r="AF49" s="49" t="str">
        <f t="shared" si="40"/>
        <v/>
      </c>
      <c r="AG49" s="49" t="str">
        <f t="shared" si="33"/>
        <v/>
      </c>
      <c r="AH49" s="49" t="str">
        <f t="shared" si="34"/>
        <v/>
      </c>
      <c r="AI49" s="49" t="str">
        <f t="shared" si="35"/>
        <v/>
      </c>
      <c r="AJ49" s="49" t="str">
        <f t="shared" si="36"/>
        <v/>
      </c>
      <c r="AK49" s="49" t="str">
        <f t="shared" si="37"/>
        <v/>
      </c>
      <c r="AL49" s="49" t="str">
        <f t="shared" si="38"/>
        <v/>
      </c>
      <c r="AM49" s="59" t="str">
        <f t="shared" si="9"/>
        <v/>
      </c>
      <c r="AN49" s="136"/>
      <c r="AO49" s="136"/>
      <c r="AP49" s="50"/>
      <c r="AQ49" s="50"/>
      <c r="AR49" s="50"/>
      <c r="AS49" s="50"/>
      <c r="AT49" s="50"/>
      <c r="AU49" s="50"/>
      <c r="AV49" s="50"/>
      <c r="AW49" s="50"/>
      <c r="AX49" s="50"/>
    </row>
    <row r="50" spans="1:50" ht="14.4" x14ac:dyDescent="0.3">
      <c r="A50" s="6"/>
      <c r="B50" s="90">
        <f>IF(B48="","",B48+7)</f>
        <v>44334</v>
      </c>
      <c r="C50" s="37" t="str">
        <f t="shared" si="16"/>
        <v>Weight</v>
      </c>
      <c r="D50" s="24"/>
      <c r="E50" s="25"/>
      <c r="F50" s="25"/>
      <c r="G50" s="25"/>
      <c r="H50" s="25"/>
      <c r="I50" s="25"/>
      <c r="J50" s="26"/>
      <c r="K50" s="29" t="str">
        <f t="shared" si="3"/>
        <v/>
      </c>
      <c r="L50" s="80" t="str">
        <f>IF(K50="","",AN50)</f>
        <v/>
      </c>
      <c r="M50" s="81" t="str">
        <f>IF(AP50="","",IF(L50="","",AO50))</f>
        <v/>
      </c>
      <c r="N50" s="21"/>
      <c r="O50" s="130" t="str">
        <f>IF(T49="","","You have")</f>
        <v/>
      </c>
      <c r="P50" s="113"/>
      <c r="Q50" s="113"/>
      <c r="R50" s="113"/>
      <c r="S50" s="115" t="str">
        <f>IF(T49="","",IF(K50&gt;F39,K50-F39,F39-K50))</f>
        <v/>
      </c>
      <c r="T50" s="117" t="str">
        <f>IF(T49="","",IF(T49="No Weight Change","",IF(F36="Lb","Lb to go!",IF(F36="Kg","Kg to go!",""))))</f>
        <v/>
      </c>
      <c r="U50" s="113"/>
      <c r="V50" s="113"/>
      <c r="W50" s="113"/>
      <c r="X50" s="114"/>
      <c r="Y50" s="60"/>
      <c r="Z50" s="56"/>
      <c r="AA50" s="57">
        <f>AA48+1</f>
        <v>20</v>
      </c>
      <c r="AB50" s="50">
        <f t="shared" si="4"/>
        <v>0</v>
      </c>
      <c r="AC50" s="50">
        <f>IF(K50="",AC48,K50)</f>
        <v>64.914285714285711</v>
      </c>
      <c r="AD50" s="50">
        <f>AD49</f>
        <v>66</v>
      </c>
      <c r="AE50" s="50">
        <f>IF($F$6&gt;$F$7,IF(AE48&gt;AD50,AE48+$AE$9,AD50),IF($F$6&lt;$F$7,IF(AE48&lt;AD50,AE48+$AE$9,AD50),AD50))</f>
        <v>66</v>
      </c>
      <c r="AF50" s="49" t="str">
        <f t="shared" si="40"/>
        <v/>
      </c>
      <c r="AG50" s="49" t="str">
        <f t="shared" si="33"/>
        <v/>
      </c>
      <c r="AH50" s="49" t="str">
        <f t="shared" si="34"/>
        <v/>
      </c>
      <c r="AI50" s="49" t="str">
        <f t="shared" si="35"/>
        <v/>
      </c>
      <c r="AJ50" s="49" t="str">
        <f t="shared" si="36"/>
        <v/>
      </c>
      <c r="AK50" s="49" t="str">
        <f t="shared" si="37"/>
        <v/>
      </c>
      <c r="AL50" s="49" t="str">
        <f t="shared" si="38"/>
        <v/>
      </c>
      <c r="AM50" s="58" t="str">
        <f t="shared" si="9"/>
        <v/>
      </c>
      <c r="AN50" s="137" t="str">
        <f>IF(AM50="","",AM50-AM48)</f>
        <v/>
      </c>
      <c r="AO50" s="135" t="str">
        <f>IF(AP50="","",IF(AN50="","",MROUND(AP50,5)))</f>
        <v/>
      </c>
      <c r="AP50" s="50">
        <f>IF(AB51=0,$AP48,IF(AB50=0,$AP48,((K51+(((-L50)*$AQ$7)/AB51)))+M48+M46+M44+M42+M40)/6)</f>
        <v>2304.1370000000065</v>
      </c>
      <c r="AQ50" s="50"/>
      <c r="AR50" s="50"/>
      <c r="AS50" s="50"/>
      <c r="AT50" s="50"/>
      <c r="AU50" s="50"/>
      <c r="AV50" s="50"/>
      <c r="AW50" s="50"/>
      <c r="AX50" s="50"/>
    </row>
    <row r="51" spans="1:50" ht="14.4" x14ac:dyDescent="0.3">
      <c r="A51" s="6"/>
      <c r="B51" s="126"/>
      <c r="C51" s="39" t="str">
        <f t="shared" si="16"/>
        <v>Cal.</v>
      </c>
      <c r="D51" s="33"/>
      <c r="E51" s="34"/>
      <c r="F51" s="34"/>
      <c r="G51" s="34"/>
      <c r="H51" s="34"/>
      <c r="I51" s="34"/>
      <c r="J51" s="35"/>
      <c r="K51" s="32" t="str">
        <f t="shared" si="3"/>
        <v/>
      </c>
      <c r="L51" s="116"/>
      <c r="M51" s="118"/>
      <c r="N51" s="21"/>
      <c r="O51" s="126"/>
      <c r="P51" s="116"/>
      <c r="Q51" s="116"/>
      <c r="R51" s="116"/>
      <c r="S51" s="116"/>
      <c r="T51" s="116"/>
      <c r="U51" s="116"/>
      <c r="V51" s="116"/>
      <c r="W51" s="116"/>
      <c r="X51" s="118"/>
      <c r="Y51" s="60"/>
      <c r="Z51" s="56"/>
      <c r="AA51" s="57">
        <f>AA50+0.5</f>
        <v>20.5</v>
      </c>
      <c r="AB51" s="50">
        <f t="shared" si="4"/>
        <v>0</v>
      </c>
      <c r="AC51" s="50">
        <f t="shared" ref="AC51:AD51" si="43">AC50</f>
        <v>64.914285714285711</v>
      </c>
      <c r="AD51" s="50">
        <f t="shared" si="43"/>
        <v>66</v>
      </c>
      <c r="AE51" s="50">
        <f>IF($AE$9=0,0,(AE50+AE52)/2)</f>
        <v>66</v>
      </c>
      <c r="AF51" s="49" t="str">
        <f t="shared" si="40"/>
        <v/>
      </c>
      <c r="AG51" s="49" t="str">
        <f t="shared" si="33"/>
        <v/>
      </c>
      <c r="AH51" s="49" t="str">
        <f t="shared" si="34"/>
        <v/>
      </c>
      <c r="AI51" s="49" t="str">
        <f t="shared" si="35"/>
        <v/>
      </c>
      <c r="AJ51" s="49" t="str">
        <f t="shared" si="36"/>
        <v/>
      </c>
      <c r="AK51" s="49" t="str">
        <f t="shared" si="37"/>
        <v/>
      </c>
      <c r="AL51" s="49" t="str">
        <f t="shared" si="38"/>
        <v/>
      </c>
      <c r="AM51" s="59" t="str">
        <f t="shared" si="9"/>
        <v/>
      </c>
      <c r="AN51" s="136"/>
      <c r="AO51" s="136"/>
      <c r="AP51" s="50"/>
      <c r="AQ51" s="50"/>
      <c r="AR51" s="50"/>
      <c r="AS51" s="50"/>
      <c r="AT51" s="50"/>
      <c r="AU51" s="50"/>
      <c r="AV51" s="50"/>
      <c r="AW51" s="50"/>
      <c r="AX51" s="50"/>
    </row>
    <row r="52" spans="1:50" ht="14.4" x14ac:dyDescent="0.3">
      <c r="A52" s="6"/>
      <c r="B52" s="88">
        <f>IF(B50="","",B50+7)</f>
        <v>44341</v>
      </c>
      <c r="C52" s="16" t="str">
        <f t="shared" si="16"/>
        <v>Weight</v>
      </c>
      <c r="D52" s="17"/>
      <c r="E52" s="18"/>
      <c r="F52" s="18"/>
      <c r="G52" s="18"/>
      <c r="H52" s="18"/>
      <c r="I52" s="18"/>
      <c r="J52" s="19"/>
      <c r="K52" s="20" t="str">
        <f t="shared" si="3"/>
        <v/>
      </c>
      <c r="L52" s="78" t="str">
        <f>IF(K52="","",AN52)</f>
        <v/>
      </c>
      <c r="M52" s="76" t="str">
        <f>IF(AP52="","",IF(L52="","",AO52))</f>
        <v/>
      </c>
      <c r="N52" s="21"/>
      <c r="O52" s="21"/>
      <c r="P52" s="21"/>
      <c r="Q52" s="21"/>
      <c r="R52" s="21"/>
      <c r="S52" s="22"/>
      <c r="T52" s="21"/>
      <c r="U52" s="22"/>
      <c r="V52" s="21"/>
      <c r="W52" s="21"/>
      <c r="X52" s="21"/>
      <c r="Y52" s="56"/>
      <c r="Z52" s="56"/>
      <c r="AA52" s="57">
        <f>AA50+1</f>
        <v>21</v>
      </c>
      <c r="AB52" s="50">
        <f t="shared" si="4"/>
        <v>0</v>
      </c>
      <c r="AC52" s="50">
        <f>IF(K52="",AC50,K52)</f>
        <v>64.914285714285711</v>
      </c>
      <c r="AD52" s="50">
        <f>AD51</f>
        <v>66</v>
      </c>
      <c r="AE52" s="50">
        <f>IF($F$6&gt;$F$7,IF(AE50&gt;AD52,AE50+$AE$9,AD52),IF($F$6&lt;$F$7,IF(AE50&lt;AD52,AE50+$AE$9,AD52),AD52))</f>
        <v>66</v>
      </c>
      <c r="AF52" s="49" t="str">
        <f t="shared" si="40"/>
        <v/>
      </c>
      <c r="AG52" s="49" t="str">
        <f t="shared" si="33"/>
        <v/>
      </c>
      <c r="AH52" s="49" t="str">
        <f t="shared" si="34"/>
        <v/>
      </c>
      <c r="AI52" s="49" t="str">
        <f t="shared" si="35"/>
        <v/>
      </c>
      <c r="AJ52" s="49" t="str">
        <f t="shared" si="36"/>
        <v/>
      </c>
      <c r="AK52" s="49" t="str">
        <f t="shared" si="37"/>
        <v/>
      </c>
      <c r="AL52" s="49" t="str">
        <f t="shared" si="38"/>
        <v/>
      </c>
      <c r="AM52" s="58" t="str">
        <f t="shared" si="9"/>
        <v/>
      </c>
      <c r="AN52" s="137" t="str">
        <f>IF(AM52="","",AM52-AM50)</f>
        <v/>
      </c>
      <c r="AO52" s="135" t="str">
        <f>IF(AP52="","",IF(AN52="","",MROUND(AP52,5)))</f>
        <v/>
      </c>
      <c r="AP52" s="50">
        <f>IF(AB53=0,$AP50,IF(AB52=0,$AP50,((K53+(((-L52)*$AQ$7)/AB53)))+M50+M48+M46+M44+M42)/6)</f>
        <v>2304.1370000000065</v>
      </c>
      <c r="AQ52" s="50"/>
      <c r="AR52" s="50"/>
      <c r="AS52" s="50"/>
      <c r="AT52" s="50"/>
      <c r="AU52" s="50"/>
      <c r="AV52" s="50"/>
      <c r="AW52" s="50"/>
      <c r="AX52" s="50"/>
    </row>
    <row r="53" spans="1:50" ht="14.4" x14ac:dyDescent="0.3">
      <c r="A53" s="6"/>
      <c r="B53" s="91"/>
      <c r="C53" s="36" t="str">
        <f t="shared" si="16"/>
        <v>Cal.</v>
      </c>
      <c r="D53" s="24"/>
      <c r="E53" s="25"/>
      <c r="F53" s="25"/>
      <c r="G53" s="25"/>
      <c r="H53" s="25"/>
      <c r="I53" s="25"/>
      <c r="J53" s="26"/>
      <c r="K53" s="27" t="str">
        <f t="shared" si="3"/>
        <v/>
      </c>
      <c r="L53" s="79"/>
      <c r="M53" s="77"/>
      <c r="N53" s="21"/>
      <c r="O53" s="21"/>
      <c r="P53" s="21"/>
      <c r="Q53" s="21"/>
      <c r="R53" s="21"/>
      <c r="S53" s="22"/>
      <c r="T53" s="21"/>
      <c r="U53" s="22"/>
      <c r="V53" s="21"/>
      <c r="W53" s="21"/>
      <c r="X53" s="21"/>
      <c r="Y53" s="56"/>
      <c r="Z53" s="56"/>
      <c r="AA53" s="57">
        <f>AA52+0.5</f>
        <v>21.5</v>
      </c>
      <c r="AB53" s="50">
        <f t="shared" si="4"/>
        <v>0</v>
      </c>
      <c r="AC53" s="50">
        <f t="shared" ref="AC53:AD53" si="44">AC52</f>
        <v>64.914285714285711</v>
      </c>
      <c r="AD53" s="50">
        <f t="shared" si="44"/>
        <v>66</v>
      </c>
      <c r="AE53" s="50">
        <f>IF($AE$9=0,0,(AE52+AE54)/2)</f>
        <v>66</v>
      </c>
      <c r="AF53" s="49" t="str">
        <f t="shared" si="40"/>
        <v/>
      </c>
      <c r="AG53" s="49" t="str">
        <f t="shared" si="33"/>
        <v/>
      </c>
      <c r="AH53" s="49" t="str">
        <f t="shared" si="34"/>
        <v/>
      </c>
      <c r="AI53" s="49" t="str">
        <f t="shared" si="35"/>
        <v/>
      </c>
      <c r="AJ53" s="49" t="str">
        <f t="shared" si="36"/>
        <v/>
      </c>
      <c r="AK53" s="49" t="str">
        <f t="shared" si="37"/>
        <v/>
      </c>
      <c r="AL53" s="49" t="str">
        <f t="shared" si="38"/>
        <v/>
      </c>
      <c r="AM53" s="59" t="str">
        <f t="shared" si="9"/>
        <v/>
      </c>
      <c r="AN53" s="136"/>
      <c r="AO53" s="136"/>
      <c r="AP53" s="50"/>
      <c r="AQ53" s="50"/>
      <c r="AR53" s="50"/>
      <c r="AS53" s="50"/>
      <c r="AT53" s="50"/>
      <c r="AU53" s="50"/>
      <c r="AV53" s="50"/>
      <c r="AW53" s="50"/>
      <c r="AX53" s="50"/>
    </row>
    <row r="54" spans="1:50" ht="14.4" x14ac:dyDescent="0.3">
      <c r="A54" s="6"/>
      <c r="B54" s="90">
        <f>IF(B52="","",B52+7)</f>
        <v>44348</v>
      </c>
      <c r="C54" s="37" t="str">
        <f t="shared" si="16"/>
        <v>Weight</v>
      </c>
      <c r="D54" s="24"/>
      <c r="E54" s="25"/>
      <c r="F54" s="25"/>
      <c r="G54" s="25"/>
      <c r="H54" s="25"/>
      <c r="I54" s="25"/>
      <c r="J54" s="26"/>
      <c r="K54" s="29" t="str">
        <f t="shared" si="3"/>
        <v/>
      </c>
      <c r="L54" s="80" t="str">
        <f>IF(K54="","",AN54)</f>
        <v/>
      </c>
      <c r="M54" s="81" t="str">
        <f>IF(AP54="","",IF(L54="","",AO54))</f>
        <v/>
      </c>
      <c r="N54" s="21"/>
      <c r="O54" s="132" t="str">
        <f>IF(M58="","","From")</f>
        <v/>
      </c>
      <c r="P54" s="120"/>
      <c r="Q54" s="133" t="str">
        <f>IF(M58="","",B52)</f>
        <v/>
      </c>
      <c r="R54" s="120"/>
      <c r="S54" s="120"/>
      <c r="T54" s="134" t="str">
        <f>IF(M58="","","to")</f>
        <v/>
      </c>
      <c r="U54" s="119" t="str">
        <f>IF(M58="","",B58)</f>
        <v/>
      </c>
      <c r="V54" s="120"/>
      <c r="W54" s="120"/>
      <c r="X54" s="121"/>
      <c r="Y54" s="60"/>
      <c r="Z54" s="56"/>
      <c r="AA54" s="57">
        <f>AA52+1</f>
        <v>22</v>
      </c>
      <c r="AB54" s="50">
        <f t="shared" si="4"/>
        <v>0</v>
      </c>
      <c r="AC54" s="50">
        <f>IF(K54="",AC52,K54)</f>
        <v>64.914285714285711</v>
      </c>
      <c r="AD54" s="50">
        <f>AD53</f>
        <v>66</v>
      </c>
      <c r="AE54" s="50">
        <f>IF($F$6&gt;$F$7,IF(AE52&gt;AD54,AE52+$AE$9,AD54),IF($F$6&lt;$F$7,IF(AE52&lt;AD54,AE52+$AE$9,AD54),AD54))</f>
        <v>66</v>
      </c>
      <c r="AF54" s="49" t="str">
        <f t="shared" si="40"/>
        <v/>
      </c>
      <c r="AG54" s="49" t="str">
        <f t="shared" si="33"/>
        <v/>
      </c>
      <c r="AH54" s="49" t="str">
        <f t="shared" si="34"/>
        <v/>
      </c>
      <c r="AI54" s="49" t="str">
        <f t="shared" si="35"/>
        <v/>
      </c>
      <c r="AJ54" s="49" t="str">
        <f t="shared" si="36"/>
        <v/>
      </c>
      <c r="AK54" s="49" t="str">
        <f t="shared" si="37"/>
        <v/>
      </c>
      <c r="AL54" s="49" t="str">
        <f t="shared" si="38"/>
        <v/>
      </c>
      <c r="AM54" s="58" t="str">
        <f t="shared" si="9"/>
        <v/>
      </c>
      <c r="AN54" s="137" t="str">
        <f>IF(AM54="","",AM54-AM52)</f>
        <v/>
      </c>
      <c r="AO54" s="135" t="str">
        <f>IF(AP54="","",IF(AN54="","",MROUND(AP54,5)))</f>
        <v/>
      </c>
      <c r="AP54" s="50">
        <f>IF(AB55=0,$AP52,IF(AB54=0,$AP52,((K55+(((-L54)*$AQ$7)/AB55)))+M52+M50+M48+M46+M44)/6)</f>
        <v>2304.1370000000065</v>
      </c>
      <c r="AQ54" s="50"/>
      <c r="AR54" s="50"/>
      <c r="AS54" s="50"/>
      <c r="AT54" s="50"/>
      <c r="AU54" s="50"/>
      <c r="AV54" s="50"/>
      <c r="AW54" s="50"/>
      <c r="AX54" s="50"/>
    </row>
    <row r="55" spans="1:50" ht="14.4" x14ac:dyDescent="0.3">
      <c r="A55" s="6"/>
      <c r="B55" s="91"/>
      <c r="C55" s="38" t="str">
        <f t="shared" si="16"/>
        <v>Cal.</v>
      </c>
      <c r="D55" s="24"/>
      <c r="E55" s="25"/>
      <c r="F55" s="25"/>
      <c r="G55" s="25"/>
      <c r="H55" s="25"/>
      <c r="I55" s="25"/>
      <c r="J55" s="26"/>
      <c r="K55" s="27" t="str">
        <f t="shared" si="3"/>
        <v/>
      </c>
      <c r="L55" s="79"/>
      <c r="M55" s="77"/>
      <c r="N55" s="21"/>
      <c r="O55" s="89"/>
      <c r="P55" s="113"/>
      <c r="Q55" s="113"/>
      <c r="R55" s="113"/>
      <c r="S55" s="113"/>
      <c r="T55" s="113"/>
      <c r="U55" s="113"/>
      <c r="V55" s="113"/>
      <c r="W55" s="113"/>
      <c r="X55" s="114"/>
      <c r="Y55" s="60"/>
      <c r="Z55" s="56"/>
      <c r="AA55" s="57">
        <f>AA54+0.5</f>
        <v>22.5</v>
      </c>
      <c r="AB55" s="50">
        <f t="shared" si="4"/>
        <v>0</v>
      </c>
      <c r="AC55" s="50">
        <f t="shared" ref="AC55:AD55" si="45">AC54</f>
        <v>64.914285714285711</v>
      </c>
      <c r="AD55" s="50">
        <f t="shared" si="45"/>
        <v>66</v>
      </c>
      <c r="AE55" s="50">
        <f>IF($AE$9=0,0,(AE54+AE56)/2)</f>
        <v>66</v>
      </c>
      <c r="AF55" s="49" t="str">
        <f t="shared" si="40"/>
        <v/>
      </c>
      <c r="AG55" s="49" t="str">
        <f t="shared" si="33"/>
        <v/>
      </c>
      <c r="AH55" s="49" t="str">
        <f t="shared" si="34"/>
        <v/>
      </c>
      <c r="AI55" s="49" t="str">
        <f t="shared" si="35"/>
        <v/>
      </c>
      <c r="AJ55" s="49" t="str">
        <f t="shared" si="36"/>
        <v/>
      </c>
      <c r="AK55" s="49" t="str">
        <f t="shared" si="37"/>
        <v/>
      </c>
      <c r="AL55" s="49" t="str">
        <f t="shared" si="38"/>
        <v/>
      </c>
      <c r="AM55" s="59" t="str">
        <f t="shared" si="9"/>
        <v/>
      </c>
      <c r="AN55" s="136"/>
      <c r="AO55" s="136"/>
      <c r="AP55" s="50"/>
      <c r="AQ55" s="50"/>
      <c r="AR55" s="50"/>
      <c r="AS55" s="50"/>
      <c r="AT55" s="50"/>
      <c r="AU55" s="50"/>
      <c r="AV55" s="50"/>
      <c r="AW55" s="50"/>
      <c r="AX55" s="50"/>
    </row>
    <row r="56" spans="1:50" ht="14.4" x14ac:dyDescent="0.3">
      <c r="A56" s="6"/>
      <c r="B56" s="90">
        <f>IF(B54="","",B54+7)</f>
        <v>44355</v>
      </c>
      <c r="C56" s="37" t="str">
        <f t="shared" si="16"/>
        <v>Weight</v>
      </c>
      <c r="D56" s="24"/>
      <c r="E56" s="25"/>
      <c r="F56" s="25"/>
      <c r="G56" s="25"/>
      <c r="H56" s="25"/>
      <c r="I56" s="25"/>
      <c r="J56" s="26"/>
      <c r="K56" s="29" t="str">
        <f t="shared" si="3"/>
        <v/>
      </c>
      <c r="L56" s="80" t="str">
        <f>IF(K56="","",AN56)</f>
        <v/>
      </c>
      <c r="M56" s="81" t="str">
        <f>IF(AP56="","",IF(L56="","",AO56))</f>
        <v/>
      </c>
      <c r="N56" s="21"/>
      <c r="O56" s="127" t="str">
        <f>IF(M58="","",IF(K58=K50,"No Weight Change",IF(K58&gt;K50,"You Gained:","You Lost:")))</f>
        <v/>
      </c>
      <c r="P56" s="113"/>
      <c r="Q56" s="113"/>
      <c r="R56" s="113"/>
      <c r="S56" s="113"/>
      <c r="T56" s="113"/>
      <c r="U56" s="31" t="str">
        <f>IF(M58="","",IF(K58=K50,"",IF(K58&gt;K50,K58-K50,K50-K58)))</f>
        <v/>
      </c>
      <c r="V56" s="112" t="str">
        <f>IF(O56="","",IF(O56="No Weight Change","",IF($F$4="Lb","Lb",IF($F$4="Kg","Kg",""))))</f>
        <v/>
      </c>
      <c r="W56" s="113"/>
      <c r="X56" s="114"/>
      <c r="Y56" s="60"/>
      <c r="Z56" s="56"/>
      <c r="AA56" s="57">
        <f>AA54+1</f>
        <v>23</v>
      </c>
      <c r="AB56" s="50">
        <f t="shared" si="4"/>
        <v>0</v>
      </c>
      <c r="AC56" s="50">
        <f>IF(K56="",AC54,K56)</f>
        <v>64.914285714285711</v>
      </c>
      <c r="AD56" s="50">
        <f>AD55</f>
        <v>66</v>
      </c>
      <c r="AE56" s="50">
        <f>IF($F$6&gt;$F$7,IF(AE54&gt;AD56,AE54+$AE$9,AD56),IF($F$6&lt;$F$7,IF(AE54&lt;AD56,AE54+$AE$9,AD56),AD56))</f>
        <v>66</v>
      </c>
      <c r="AF56" s="49" t="str">
        <f t="shared" si="40"/>
        <v/>
      </c>
      <c r="AG56" s="49" t="str">
        <f t="shared" si="33"/>
        <v/>
      </c>
      <c r="AH56" s="49" t="str">
        <f t="shared" si="34"/>
        <v/>
      </c>
      <c r="AI56" s="49" t="str">
        <f t="shared" si="35"/>
        <v/>
      </c>
      <c r="AJ56" s="49" t="str">
        <f t="shared" si="36"/>
        <v/>
      </c>
      <c r="AK56" s="49" t="str">
        <f t="shared" si="37"/>
        <v/>
      </c>
      <c r="AL56" s="49" t="str">
        <f t="shared" si="38"/>
        <v/>
      </c>
      <c r="AM56" s="58" t="str">
        <f t="shared" si="9"/>
        <v/>
      </c>
      <c r="AN56" s="137" t="str">
        <f>IF(AM56="","",AM56-AM54)</f>
        <v/>
      </c>
      <c r="AO56" s="135" t="str">
        <f>IF(AP56="","",IF(AN56="","",MROUND(AP56,5)))</f>
        <v/>
      </c>
      <c r="AP56" s="50">
        <f>IF(AB57=0,$AP54,IF(AB56=0,$AP54,((K57+(((-L56)*$AQ$7)/AB57)))+M54+M52+M50+M48+M46)/6)</f>
        <v>2304.1370000000065</v>
      </c>
      <c r="AQ56" s="50"/>
      <c r="AR56" s="50"/>
      <c r="AS56" s="50"/>
      <c r="AT56" s="50"/>
      <c r="AU56" s="50"/>
      <c r="AV56" s="50"/>
      <c r="AW56" s="50"/>
      <c r="AX56" s="50"/>
    </row>
    <row r="57" spans="1:50" ht="14.4" x14ac:dyDescent="0.3">
      <c r="A57" s="6"/>
      <c r="B57" s="91"/>
      <c r="C57" s="38" t="str">
        <f t="shared" si="16"/>
        <v>Cal.</v>
      </c>
      <c r="D57" s="24"/>
      <c r="E57" s="25"/>
      <c r="F57" s="25"/>
      <c r="G57" s="25"/>
      <c r="H57" s="25"/>
      <c r="I57" s="25"/>
      <c r="J57" s="26"/>
      <c r="K57" s="27" t="str">
        <f t="shared" si="3"/>
        <v/>
      </c>
      <c r="L57" s="79"/>
      <c r="M57" s="77"/>
      <c r="N57" s="21"/>
      <c r="O57" s="128" t="str">
        <f>IF(M58="","",IF(K58=K50,"","At a Rate Of"))</f>
        <v/>
      </c>
      <c r="P57" s="113"/>
      <c r="Q57" s="113"/>
      <c r="R57" s="113"/>
      <c r="S57" s="113"/>
      <c r="T57" s="131" t="str">
        <f>IF(O57="","",U56/4)</f>
        <v/>
      </c>
      <c r="U57" s="113"/>
      <c r="V57" s="129" t="str">
        <f>IF(O56="","",IF(O56="No Weight Change","",IF($F$4="Lb","Lb/Wk",IF($F$4="Kg","Kg/Wk",""))))</f>
        <v/>
      </c>
      <c r="W57" s="113"/>
      <c r="X57" s="114"/>
      <c r="Y57" s="60"/>
      <c r="Z57" s="56"/>
      <c r="AA57" s="57">
        <f>AA56+0.5</f>
        <v>23.5</v>
      </c>
      <c r="AB57" s="50">
        <f t="shared" si="4"/>
        <v>0</v>
      </c>
      <c r="AC57" s="50">
        <f t="shared" ref="AC57:AD57" si="46">AC56</f>
        <v>64.914285714285711</v>
      </c>
      <c r="AD57" s="50">
        <f t="shared" si="46"/>
        <v>66</v>
      </c>
      <c r="AE57" s="50">
        <f>IF($AE$9=0,0,(AE56+AE58)/2)</f>
        <v>66</v>
      </c>
      <c r="AF57" s="49" t="str">
        <f t="shared" si="40"/>
        <v/>
      </c>
      <c r="AG57" s="49" t="str">
        <f t="shared" si="33"/>
        <v/>
      </c>
      <c r="AH57" s="49" t="str">
        <f t="shared" si="34"/>
        <v/>
      </c>
      <c r="AI57" s="49" t="str">
        <f t="shared" si="35"/>
        <v/>
      </c>
      <c r="AJ57" s="49" t="str">
        <f t="shared" si="36"/>
        <v/>
      </c>
      <c r="AK57" s="49" t="str">
        <f t="shared" si="37"/>
        <v/>
      </c>
      <c r="AL57" s="49" t="str">
        <f t="shared" si="38"/>
        <v/>
      </c>
      <c r="AM57" s="59" t="str">
        <f t="shared" si="9"/>
        <v/>
      </c>
      <c r="AN57" s="136"/>
      <c r="AO57" s="136"/>
      <c r="AP57" s="50"/>
      <c r="AQ57" s="50"/>
      <c r="AR57" s="50"/>
      <c r="AS57" s="50"/>
      <c r="AT57" s="50"/>
      <c r="AU57" s="50"/>
      <c r="AV57" s="50"/>
      <c r="AW57" s="50"/>
      <c r="AX57" s="50"/>
    </row>
    <row r="58" spans="1:50" ht="14.4" x14ac:dyDescent="0.3">
      <c r="A58" s="6"/>
      <c r="B58" s="90">
        <f>IF(B56="","",B56+7)</f>
        <v>44362</v>
      </c>
      <c r="C58" s="37" t="str">
        <f t="shared" si="16"/>
        <v>Weight</v>
      </c>
      <c r="D58" s="24"/>
      <c r="E58" s="25"/>
      <c r="F58" s="25"/>
      <c r="G58" s="25"/>
      <c r="H58" s="25"/>
      <c r="I58" s="25"/>
      <c r="J58" s="26"/>
      <c r="K58" s="29" t="str">
        <f t="shared" si="3"/>
        <v/>
      </c>
      <c r="L58" s="80" t="str">
        <f>IF(K58="","",AN58)</f>
        <v/>
      </c>
      <c r="M58" s="81" t="str">
        <f>IF(AP58="","",IF(L58="","",AO58))</f>
        <v/>
      </c>
      <c r="N58" s="21"/>
      <c r="O58" s="130" t="str">
        <f>IF(T57="","","You have")</f>
        <v/>
      </c>
      <c r="P58" s="113"/>
      <c r="Q58" s="113"/>
      <c r="R58" s="113"/>
      <c r="S58" s="115" t="str">
        <f>IF(T57="","",IF(K58&gt;F47,K58-F47,F47-K58))</f>
        <v/>
      </c>
      <c r="T58" s="117" t="str">
        <f>IF(T57="","",IF(T57="No Weight Change","",IF(F44="Lb","Lb to go!",IF(F44="Kg","Kg to go!",""))))</f>
        <v/>
      </c>
      <c r="U58" s="113"/>
      <c r="V58" s="113"/>
      <c r="W58" s="113"/>
      <c r="X58" s="114"/>
      <c r="Y58" s="60"/>
      <c r="Z58" s="56"/>
      <c r="AA58" s="57">
        <f>AA56+1</f>
        <v>24</v>
      </c>
      <c r="AB58" s="50">
        <f t="shared" si="4"/>
        <v>0</v>
      </c>
      <c r="AC58" s="50">
        <f>IF(K58="",AC56,K58)</f>
        <v>64.914285714285711</v>
      </c>
      <c r="AD58" s="50">
        <f>AD57</f>
        <v>66</v>
      </c>
      <c r="AE58" s="50">
        <f>IF($F$6&gt;$F$7,IF(AE56&gt;AD58,AE56+$AE$9,AD58),IF($F$6&lt;$F$7,IF(AE56&lt;AD58,AE56+$AE$9,AD58),AD58))</f>
        <v>66</v>
      </c>
      <c r="AF58" s="49" t="str">
        <f t="shared" si="40"/>
        <v/>
      </c>
      <c r="AG58" s="49" t="str">
        <f t="shared" si="33"/>
        <v/>
      </c>
      <c r="AH58" s="49" t="str">
        <f t="shared" si="34"/>
        <v/>
      </c>
      <c r="AI58" s="49" t="str">
        <f t="shared" si="35"/>
        <v/>
      </c>
      <c r="AJ58" s="49" t="str">
        <f t="shared" si="36"/>
        <v/>
      </c>
      <c r="AK58" s="49" t="str">
        <f t="shared" si="37"/>
        <v/>
      </c>
      <c r="AL58" s="49" t="str">
        <f t="shared" si="38"/>
        <v/>
      </c>
      <c r="AM58" s="58" t="str">
        <f t="shared" si="9"/>
        <v/>
      </c>
      <c r="AN58" s="137" t="str">
        <f>IF(AM58="","",AM58-AM56)</f>
        <v/>
      </c>
      <c r="AO58" s="135" t="str">
        <f>IF(AP58="","",IF(AN58="","",MROUND(AP58,5)))</f>
        <v/>
      </c>
      <c r="AP58" s="50">
        <f>IF(AB59=0,$AP56,IF(AB58=0,$AP56,((K59+(((-L58)*$AQ$7)/AB59)))+M56+M54+M52+M50+M48)/6)</f>
        <v>2304.1370000000065</v>
      </c>
      <c r="AQ58" s="50"/>
      <c r="AR58" s="50"/>
      <c r="AS58" s="50"/>
      <c r="AT58" s="50"/>
      <c r="AU58" s="50"/>
      <c r="AV58" s="50"/>
      <c r="AW58" s="50"/>
      <c r="AX58" s="50"/>
    </row>
    <row r="59" spans="1:50" ht="14.4" x14ac:dyDescent="0.3">
      <c r="A59" s="6"/>
      <c r="B59" s="126"/>
      <c r="C59" s="39" t="str">
        <f t="shared" si="16"/>
        <v>Cal.</v>
      </c>
      <c r="D59" s="33"/>
      <c r="E59" s="34"/>
      <c r="F59" s="34"/>
      <c r="G59" s="34"/>
      <c r="H59" s="34"/>
      <c r="I59" s="34"/>
      <c r="J59" s="35"/>
      <c r="K59" s="32" t="str">
        <f t="shared" si="3"/>
        <v/>
      </c>
      <c r="L59" s="116"/>
      <c r="M59" s="118"/>
      <c r="N59" s="21"/>
      <c r="O59" s="126"/>
      <c r="P59" s="116"/>
      <c r="Q59" s="116"/>
      <c r="R59" s="116"/>
      <c r="S59" s="116"/>
      <c r="T59" s="116"/>
      <c r="U59" s="116"/>
      <c r="V59" s="116"/>
      <c r="W59" s="116"/>
      <c r="X59" s="118"/>
      <c r="Y59" s="60"/>
      <c r="Z59" s="56"/>
      <c r="AA59" s="57">
        <f>AA58+0.5</f>
        <v>24.5</v>
      </c>
      <c r="AB59" s="50">
        <f t="shared" si="4"/>
        <v>0</v>
      </c>
      <c r="AC59" s="50">
        <f t="shared" ref="AC59:AD59" si="47">AC58</f>
        <v>64.914285714285711</v>
      </c>
      <c r="AD59" s="50">
        <f t="shared" si="47"/>
        <v>66</v>
      </c>
      <c r="AE59" s="50">
        <f>IF($AE$9=0,0,(AE58+AE60)/2)</f>
        <v>66</v>
      </c>
      <c r="AF59" s="49" t="str">
        <f t="shared" si="40"/>
        <v/>
      </c>
      <c r="AG59" s="49" t="str">
        <f t="shared" si="33"/>
        <v/>
      </c>
      <c r="AH59" s="49" t="str">
        <f t="shared" si="34"/>
        <v/>
      </c>
      <c r="AI59" s="49" t="str">
        <f t="shared" si="35"/>
        <v/>
      </c>
      <c r="AJ59" s="49" t="str">
        <f t="shared" si="36"/>
        <v/>
      </c>
      <c r="AK59" s="49" t="str">
        <f t="shared" si="37"/>
        <v/>
      </c>
      <c r="AL59" s="49" t="str">
        <f t="shared" si="38"/>
        <v/>
      </c>
      <c r="AM59" s="59" t="str">
        <f t="shared" si="9"/>
        <v/>
      </c>
      <c r="AN59" s="136"/>
      <c r="AO59" s="136"/>
      <c r="AP59" s="50"/>
      <c r="AQ59" s="50"/>
      <c r="AR59" s="50"/>
      <c r="AS59" s="50"/>
      <c r="AT59" s="50"/>
      <c r="AU59" s="50"/>
      <c r="AV59" s="50"/>
      <c r="AW59" s="50"/>
      <c r="AX59" s="50"/>
    </row>
    <row r="60" spans="1:50" ht="14.4" x14ac:dyDescent="0.3">
      <c r="A60" s="6"/>
      <c r="B60" s="88">
        <f>IF(B58="","",B58+7)</f>
        <v>44369</v>
      </c>
      <c r="C60" s="16" t="str">
        <f t="shared" si="16"/>
        <v>Weight</v>
      </c>
      <c r="D60" s="17"/>
      <c r="E60" s="18"/>
      <c r="F60" s="18"/>
      <c r="G60" s="18"/>
      <c r="H60" s="18"/>
      <c r="I60" s="18"/>
      <c r="J60" s="19"/>
      <c r="K60" s="20" t="str">
        <f t="shared" si="3"/>
        <v/>
      </c>
      <c r="L60" s="78" t="str">
        <f>IF(K60="","",AN60)</f>
        <v/>
      </c>
      <c r="M60" s="76" t="str">
        <f>IF(AP60="","",IF(L60="","",AO60))</f>
        <v/>
      </c>
      <c r="N60" s="21"/>
      <c r="O60" s="21"/>
      <c r="P60" s="21"/>
      <c r="Q60" s="21"/>
      <c r="R60" s="21"/>
      <c r="S60" s="22"/>
      <c r="T60" s="21"/>
      <c r="U60" s="22"/>
      <c r="V60" s="21"/>
      <c r="W60" s="21"/>
      <c r="X60" s="21"/>
      <c r="Y60" s="56"/>
      <c r="Z60" s="56"/>
      <c r="AA60" s="57">
        <f>AA58+1</f>
        <v>25</v>
      </c>
      <c r="AB60" s="50">
        <f t="shared" si="4"/>
        <v>0</v>
      </c>
      <c r="AC60" s="50">
        <f>IF(K60="",AC58,K60)</f>
        <v>64.914285714285711</v>
      </c>
      <c r="AD60" s="50">
        <f>AD59</f>
        <v>66</v>
      </c>
      <c r="AE60" s="50">
        <f>IF($F$6&gt;$F$7,IF(AE58&gt;AD60,AE58+$AE$9,AD60),IF($F$6&lt;$F$7,IF(AE58&lt;AD60,AE58+$AE$9,AD60),AD60))</f>
        <v>66</v>
      </c>
      <c r="AF60" s="49" t="str">
        <f t="shared" si="40"/>
        <v/>
      </c>
      <c r="AG60" s="49" t="str">
        <f t="shared" si="33"/>
        <v/>
      </c>
      <c r="AH60" s="49" t="str">
        <f t="shared" si="34"/>
        <v/>
      </c>
      <c r="AI60" s="49" t="str">
        <f t="shared" si="35"/>
        <v/>
      </c>
      <c r="AJ60" s="49" t="str">
        <f t="shared" si="36"/>
        <v/>
      </c>
      <c r="AK60" s="49" t="str">
        <f t="shared" si="37"/>
        <v/>
      </c>
      <c r="AL60" s="49" t="str">
        <f t="shared" si="38"/>
        <v/>
      </c>
      <c r="AM60" s="58" t="str">
        <f t="shared" si="9"/>
        <v/>
      </c>
      <c r="AN60" s="137" t="str">
        <f>IF(AM60="","",AM60-AM58)</f>
        <v/>
      </c>
      <c r="AO60" s="135" t="str">
        <f>IF(AP60="","",IF(AN60="","",MROUND(AP60,5)))</f>
        <v/>
      </c>
      <c r="AP60" s="50">
        <f>IF(AB61=0,$AP58,IF(AB60=0,$AP58,((K61+(((-L60)*$AQ$7)/AB61)))+M58+M56+M54+M52+M50)/6)</f>
        <v>2304.1370000000065</v>
      </c>
      <c r="AQ60" s="50"/>
      <c r="AR60" s="50"/>
      <c r="AS60" s="50"/>
      <c r="AT60" s="50"/>
      <c r="AU60" s="50"/>
      <c r="AV60" s="50"/>
      <c r="AW60" s="50"/>
      <c r="AX60" s="50"/>
    </row>
    <row r="61" spans="1:50" ht="14.4" x14ac:dyDescent="0.3">
      <c r="A61" s="6"/>
      <c r="B61" s="91"/>
      <c r="C61" s="36" t="str">
        <f t="shared" si="16"/>
        <v>Cal.</v>
      </c>
      <c r="D61" s="24"/>
      <c r="E61" s="25"/>
      <c r="F61" s="25"/>
      <c r="G61" s="25"/>
      <c r="H61" s="25"/>
      <c r="I61" s="25"/>
      <c r="J61" s="26"/>
      <c r="K61" s="27" t="str">
        <f t="shared" si="3"/>
        <v/>
      </c>
      <c r="L61" s="79"/>
      <c r="M61" s="77"/>
      <c r="N61" s="21"/>
      <c r="O61" s="21"/>
      <c r="P61" s="21"/>
      <c r="Q61" s="21"/>
      <c r="R61" s="21"/>
      <c r="S61" s="22"/>
      <c r="T61" s="21"/>
      <c r="U61" s="22"/>
      <c r="V61" s="21"/>
      <c r="W61" s="21"/>
      <c r="X61" s="21"/>
      <c r="Y61" s="56"/>
      <c r="Z61" s="56"/>
      <c r="AA61" s="57">
        <f>AA60+0.5</f>
        <v>25.5</v>
      </c>
      <c r="AB61" s="50">
        <f t="shared" si="4"/>
        <v>0</v>
      </c>
      <c r="AC61" s="50">
        <f t="shared" ref="AC61:AD61" si="48">AC60</f>
        <v>64.914285714285711</v>
      </c>
      <c r="AD61" s="50">
        <f t="shared" si="48"/>
        <v>66</v>
      </c>
      <c r="AE61" s="50">
        <f>IF($AE$9=0,0,(AE60+AE62)/2)</f>
        <v>66</v>
      </c>
      <c r="AF61" s="49" t="str">
        <f t="shared" si="40"/>
        <v/>
      </c>
      <c r="AG61" s="49" t="str">
        <f t="shared" si="33"/>
        <v/>
      </c>
      <c r="AH61" s="49" t="str">
        <f t="shared" si="34"/>
        <v/>
      </c>
      <c r="AI61" s="49" t="str">
        <f t="shared" si="35"/>
        <v/>
      </c>
      <c r="AJ61" s="49" t="str">
        <f t="shared" si="36"/>
        <v/>
      </c>
      <c r="AK61" s="49" t="str">
        <f t="shared" si="37"/>
        <v/>
      </c>
      <c r="AL61" s="49" t="str">
        <f t="shared" si="38"/>
        <v/>
      </c>
      <c r="AM61" s="59" t="str">
        <f t="shared" si="9"/>
        <v/>
      </c>
      <c r="AN61" s="136"/>
      <c r="AO61" s="136"/>
      <c r="AP61" s="50"/>
      <c r="AQ61" s="50"/>
      <c r="AR61" s="50"/>
      <c r="AS61" s="50"/>
      <c r="AT61" s="50"/>
      <c r="AU61" s="50"/>
      <c r="AV61" s="50"/>
      <c r="AW61" s="50"/>
      <c r="AX61" s="50"/>
    </row>
    <row r="62" spans="1:50" ht="14.4" x14ac:dyDescent="0.3">
      <c r="A62" s="6"/>
      <c r="B62" s="90">
        <f>IF(B60="","",B60+7)</f>
        <v>44376</v>
      </c>
      <c r="C62" s="37" t="str">
        <f t="shared" si="16"/>
        <v>Weight</v>
      </c>
      <c r="D62" s="24"/>
      <c r="E62" s="25"/>
      <c r="F62" s="25"/>
      <c r="G62" s="25"/>
      <c r="H62" s="25"/>
      <c r="I62" s="25"/>
      <c r="J62" s="26"/>
      <c r="K62" s="29" t="str">
        <f t="shared" si="3"/>
        <v/>
      </c>
      <c r="L62" s="80" t="str">
        <f>IF(K62="","",AN62)</f>
        <v/>
      </c>
      <c r="M62" s="81" t="str">
        <f>IF(AP62="","",IF(L62="","",AO62))</f>
        <v/>
      </c>
      <c r="N62" s="21"/>
      <c r="O62" s="132" t="str">
        <f>IF(M66="","","From")</f>
        <v/>
      </c>
      <c r="P62" s="120"/>
      <c r="Q62" s="133" t="str">
        <f>IF(M66="","",B60)</f>
        <v/>
      </c>
      <c r="R62" s="120"/>
      <c r="S62" s="120"/>
      <c r="T62" s="134" t="str">
        <f>IF(M66="","","to")</f>
        <v/>
      </c>
      <c r="U62" s="119" t="str">
        <f>IF(M66="","",B66)</f>
        <v/>
      </c>
      <c r="V62" s="120"/>
      <c r="W62" s="120"/>
      <c r="X62" s="121"/>
      <c r="Y62" s="60"/>
      <c r="Z62" s="56"/>
      <c r="AA62" s="57">
        <f>AA60+1</f>
        <v>26</v>
      </c>
      <c r="AB62" s="50">
        <f t="shared" si="4"/>
        <v>0</v>
      </c>
      <c r="AC62" s="50">
        <f>IF(K62="",AC60,K62)</f>
        <v>64.914285714285711</v>
      </c>
      <c r="AD62" s="50">
        <f>AD61</f>
        <v>66</v>
      </c>
      <c r="AE62" s="50">
        <f>IF($F$6&gt;$F$7,IF(AE60&gt;AD62,AE60+$AE$9,AD62),IF($F$6&lt;$F$7,IF(AE60&lt;AD62,AE60+$AE$9,AD62),AD62))</f>
        <v>66</v>
      </c>
      <c r="AF62" s="49" t="str">
        <f t="shared" si="40"/>
        <v/>
      </c>
      <c r="AG62" s="49" t="str">
        <f t="shared" si="33"/>
        <v/>
      </c>
      <c r="AH62" s="49" t="str">
        <f t="shared" si="34"/>
        <v/>
      </c>
      <c r="AI62" s="49" t="str">
        <f t="shared" si="35"/>
        <v/>
      </c>
      <c r="AJ62" s="49" t="str">
        <f t="shared" si="36"/>
        <v/>
      </c>
      <c r="AK62" s="49" t="str">
        <f t="shared" si="37"/>
        <v/>
      </c>
      <c r="AL62" s="49" t="str">
        <f t="shared" si="38"/>
        <v/>
      </c>
      <c r="AM62" s="58" t="str">
        <f t="shared" si="9"/>
        <v/>
      </c>
      <c r="AN62" s="137" t="str">
        <f>IF(AM62="","",AM62-AM60)</f>
        <v/>
      </c>
      <c r="AO62" s="135" t="str">
        <f>IF(AP62="","",IF(AN62="","",MROUND(AP62,5)))</f>
        <v/>
      </c>
      <c r="AP62" s="50">
        <f>IF(AB63=0,$AP60,IF(AB62=0,$AP60,((K63+(((-L62)*$AQ$7)/AB63)))+M60+M58+M56+M54+M52)/6)</f>
        <v>2304.1370000000065</v>
      </c>
      <c r="AQ62" s="50"/>
      <c r="AR62" s="50"/>
      <c r="AS62" s="50"/>
      <c r="AT62" s="50"/>
      <c r="AU62" s="50"/>
      <c r="AV62" s="50"/>
      <c r="AW62" s="50"/>
      <c r="AX62" s="50"/>
    </row>
    <row r="63" spans="1:50" ht="14.4" x14ac:dyDescent="0.3">
      <c r="A63" s="6"/>
      <c r="B63" s="91"/>
      <c r="C63" s="38" t="str">
        <f t="shared" si="16"/>
        <v>Cal.</v>
      </c>
      <c r="D63" s="24"/>
      <c r="E63" s="25"/>
      <c r="F63" s="25"/>
      <c r="G63" s="25"/>
      <c r="H63" s="25"/>
      <c r="I63" s="25"/>
      <c r="J63" s="26"/>
      <c r="K63" s="27" t="str">
        <f t="shared" si="3"/>
        <v/>
      </c>
      <c r="L63" s="79"/>
      <c r="M63" s="77"/>
      <c r="N63" s="21"/>
      <c r="O63" s="89"/>
      <c r="P63" s="113"/>
      <c r="Q63" s="113"/>
      <c r="R63" s="113"/>
      <c r="S63" s="113"/>
      <c r="T63" s="113"/>
      <c r="U63" s="113"/>
      <c r="V63" s="113"/>
      <c r="W63" s="113"/>
      <c r="X63" s="114"/>
      <c r="Y63" s="60"/>
      <c r="Z63" s="56"/>
      <c r="AA63" s="57">
        <f>AA62+0.5</f>
        <v>26.5</v>
      </c>
      <c r="AB63" s="50">
        <f t="shared" si="4"/>
        <v>0</v>
      </c>
      <c r="AC63" s="50">
        <f t="shared" ref="AC63:AD63" si="49">AC62</f>
        <v>64.914285714285711</v>
      </c>
      <c r="AD63" s="50">
        <f t="shared" si="49"/>
        <v>66</v>
      </c>
      <c r="AE63" s="50">
        <f>IF($AE$9=0,0,(AE62+AE64)/2)</f>
        <v>66</v>
      </c>
      <c r="AF63" s="49" t="str">
        <f t="shared" si="40"/>
        <v/>
      </c>
      <c r="AG63" s="49" t="str">
        <f t="shared" si="33"/>
        <v/>
      </c>
      <c r="AH63" s="49" t="str">
        <f t="shared" si="34"/>
        <v/>
      </c>
      <c r="AI63" s="49" t="str">
        <f t="shared" si="35"/>
        <v/>
      </c>
      <c r="AJ63" s="49" t="str">
        <f t="shared" si="36"/>
        <v/>
      </c>
      <c r="AK63" s="49" t="str">
        <f t="shared" si="37"/>
        <v/>
      </c>
      <c r="AL63" s="49" t="str">
        <f t="shared" si="38"/>
        <v/>
      </c>
      <c r="AM63" s="59" t="str">
        <f t="shared" si="9"/>
        <v/>
      </c>
      <c r="AN63" s="136"/>
      <c r="AO63" s="136"/>
      <c r="AP63" s="50"/>
      <c r="AQ63" s="50"/>
      <c r="AR63" s="50"/>
      <c r="AS63" s="50"/>
      <c r="AT63" s="50"/>
      <c r="AU63" s="50"/>
      <c r="AV63" s="50"/>
      <c r="AW63" s="50"/>
      <c r="AX63" s="50"/>
    </row>
    <row r="64" spans="1:50" ht="14.4" x14ac:dyDescent="0.3">
      <c r="A64" s="6"/>
      <c r="B64" s="90">
        <f>IF(B62="","",B62+7)</f>
        <v>44383</v>
      </c>
      <c r="C64" s="37" t="str">
        <f t="shared" si="16"/>
        <v>Weight</v>
      </c>
      <c r="D64" s="24"/>
      <c r="E64" s="25"/>
      <c r="F64" s="25"/>
      <c r="G64" s="25"/>
      <c r="H64" s="25"/>
      <c r="I64" s="25"/>
      <c r="J64" s="26"/>
      <c r="K64" s="29" t="str">
        <f t="shared" si="3"/>
        <v/>
      </c>
      <c r="L64" s="80" t="str">
        <f>IF(K64="","",AN64)</f>
        <v/>
      </c>
      <c r="M64" s="81" t="str">
        <f>IF(AP64="","",IF(L64="","",AO64))</f>
        <v/>
      </c>
      <c r="N64" s="21"/>
      <c r="O64" s="127" t="str">
        <f>IF(M66="","",IF(K66=K58,"No Weight Change",IF(K66&gt;K58,"You Gained:","You Lost:")))</f>
        <v/>
      </c>
      <c r="P64" s="113"/>
      <c r="Q64" s="113"/>
      <c r="R64" s="113"/>
      <c r="S64" s="113"/>
      <c r="T64" s="113"/>
      <c r="U64" s="31" t="str">
        <f>IF(M66="","",IF(K66=K58,"",IF(K66&gt;K58,K66-K58,K58-K66)))</f>
        <v/>
      </c>
      <c r="V64" s="112" t="str">
        <f>IF(O64="","",IF(O64="No Weight Change","",IF($F$4="Lb","Lb",IF($F$4="Kg","Kg",""))))</f>
        <v/>
      </c>
      <c r="W64" s="113"/>
      <c r="X64" s="114"/>
      <c r="Y64" s="60"/>
      <c r="Z64" s="56"/>
      <c r="AA64" s="57">
        <f>AA62+1</f>
        <v>27</v>
      </c>
      <c r="AB64" s="50">
        <f t="shared" si="4"/>
        <v>0</v>
      </c>
      <c r="AC64" s="50">
        <f>IF(K64="",AC62,K64)</f>
        <v>64.914285714285711</v>
      </c>
      <c r="AD64" s="50">
        <f>AD63</f>
        <v>66</v>
      </c>
      <c r="AE64" s="50">
        <f>IF($F$6&gt;$F$7,IF(AE62&gt;AD64,AE62+$AE$9,AD64),IF($F$6&lt;$F$7,IF(AE62&lt;AD64,AE62+$AE$9,AD64),AD64))</f>
        <v>66</v>
      </c>
      <c r="AF64" s="49" t="str">
        <f t="shared" si="40"/>
        <v/>
      </c>
      <c r="AG64" s="49" t="str">
        <f t="shared" si="33"/>
        <v/>
      </c>
      <c r="AH64" s="49" t="str">
        <f t="shared" si="34"/>
        <v/>
      </c>
      <c r="AI64" s="49" t="str">
        <f t="shared" si="35"/>
        <v/>
      </c>
      <c r="AJ64" s="49" t="str">
        <f t="shared" si="36"/>
        <v/>
      </c>
      <c r="AK64" s="49" t="str">
        <f t="shared" si="37"/>
        <v/>
      </c>
      <c r="AL64" s="49" t="str">
        <f t="shared" si="38"/>
        <v/>
      </c>
      <c r="AM64" s="58" t="str">
        <f t="shared" si="9"/>
        <v/>
      </c>
      <c r="AN64" s="137" t="str">
        <f>IF(AM64="","",AM64-AM62)</f>
        <v/>
      </c>
      <c r="AO64" s="135" t="str">
        <f>IF(AP64="","",IF(AN64="","",MROUND(AP64,5)))</f>
        <v/>
      </c>
      <c r="AP64" s="50">
        <f>IF(AB65=0,$AP62,IF(AB64=0,$AP62,((K65+(((-L64)*$AQ$7)/AB65)))+M62+M60+M58+M56+M54)/6)</f>
        <v>2304.1370000000065</v>
      </c>
      <c r="AQ64" s="50"/>
      <c r="AR64" s="50"/>
      <c r="AS64" s="50"/>
      <c r="AT64" s="50"/>
      <c r="AU64" s="50"/>
      <c r="AV64" s="50"/>
      <c r="AW64" s="50"/>
      <c r="AX64" s="50"/>
    </row>
    <row r="65" spans="1:50" ht="14.4" x14ac:dyDescent="0.3">
      <c r="A65" s="6"/>
      <c r="B65" s="91"/>
      <c r="C65" s="38" t="str">
        <f t="shared" si="16"/>
        <v>Cal.</v>
      </c>
      <c r="D65" s="24"/>
      <c r="E65" s="25"/>
      <c r="F65" s="25"/>
      <c r="G65" s="25"/>
      <c r="H65" s="25"/>
      <c r="I65" s="25"/>
      <c r="J65" s="26"/>
      <c r="K65" s="27" t="str">
        <f t="shared" si="3"/>
        <v/>
      </c>
      <c r="L65" s="79"/>
      <c r="M65" s="77"/>
      <c r="N65" s="21"/>
      <c r="O65" s="128" t="str">
        <f>IF(M66="","",IF(K66=K58,"","At a Rate Of"))</f>
        <v/>
      </c>
      <c r="P65" s="113"/>
      <c r="Q65" s="113"/>
      <c r="R65" s="113"/>
      <c r="S65" s="113"/>
      <c r="T65" s="131" t="str">
        <f>IF(O65="","",U64/4)</f>
        <v/>
      </c>
      <c r="U65" s="113"/>
      <c r="V65" s="129" t="str">
        <f>IF(O64="","",IF(O64="No Weight Change","",IF($F$4="Lb","Lb/Wk",IF($F$4="Kg","Kg/Wk",""))))</f>
        <v/>
      </c>
      <c r="W65" s="113"/>
      <c r="X65" s="114"/>
      <c r="Y65" s="60"/>
      <c r="Z65" s="56"/>
      <c r="AA65" s="57">
        <f>AA64+0.5</f>
        <v>27.5</v>
      </c>
      <c r="AB65" s="50">
        <f t="shared" si="4"/>
        <v>0</v>
      </c>
      <c r="AC65" s="50">
        <f t="shared" ref="AC65:AD65" si="50">AC64</f>
        <v>64.914285714285711</v>
      </c>
      <c r="AD65" s="50">
        <f t="shared" si="50"/>
        <v>66</v>
      </c>
      <c r="AE65" s="50">
        <f>IF($AE$9=0,0,(AE64+AE66)/2)</f>
        <v>66</v>
      </c>
      <c r="AF65" s="49" t="str">
        <f t="shared" si="40"/>
        <v/>
      </c>
      <c r="AG65" s="49" t="str">
        <f t="shared" si="33"/>
        <v/>
      </c>
      <c r="AH65" s="49" t="str">
        <f t="shared" si="34"/>
        <v/>
      </c>
      <c r="AI65" s="49" t="str">
        <f t="shared" si="35"/>
        <v/>
      </c>
      <c r="AJ65" s="49" t="str">
        <f t="shared" si="36"/>
        <v/>
      </c>
      <c r="AK65" s="49" t="str">
        <f t="shared" si="37"/>
        <v/>
      </c>
      <c r="AL65" s="49" t="str">
        <f t="shared" si="38"/>
        <v/>
      </c>
      <c r="AM65" s="59" t="str">
        <f t="shared" si="9"/>
        <v/>
      </c>
      <c r="AN65" s="136"/>
      <c r="AO65" s="136"/>
      <c r="AP65" s="50"/>
      <c r="AQ65" s="50"/>
      <c r="AR65" s="50"/>
      <c r="AS65" s="50"/>
      <c r="AT65" s="50"/>
      <c r="AU65" s="50"/>
      <c r="AV65" s="50"/>
      <c r="AW65" s="50"/>
      <c r="AX65" s="50"/>
    </row>
    <row r="66" spans="1:50" ht="14.4" x14ac:dyDescent="0.3">
      <c r="A66" s="6"/>
      <c r="B66" s="90">
        <f>IF(B64="","",B64+7)</f>
        <v>44390</v>
      </c>
      <c r="C66" s="37" t="str">
        <f t="shared" si="16"/>
        <v>Weight</v>
      </c>
      <c r="D66" s="24"/>
      <c r="E66" s="25"/>
      <c r="F66" s="25"/>
      <c r="G66" s="25"/>
      <c r="H66" s="25"/>
      <c r="I66" s="25"/>
      <c r="J66" s="26"/>
      <c r="K66" s="29" t="str">
        <f t="shared" si="3"/>
        <v/>
      </c>
      <c r="L66" s="80" t="str">
        <f>IF(K66="","",AN66)</f>
        <v/>
      </c>
      <c r="M66" s="81" t="str">
        <f>IF(AP66="","",IF(L66="","",AO66))</f>
        <v/>
      </c>
      <c r="N66" s="21"/>
      <c r="O66" s="130" t="str">
        <f>IF(T65="","","You have")</f>
        <v/>
      </c>
      <c r="P66" s="113"/>
      <c r="Q66" s="113"/>
      <c r="R66" s="113"/>
      <c r="S66" s="115" t="str">
        <f>IF(T65="","",IF(K66&gt;F55,K66-F55,F55-K66))</f>
        <v/>
      </c>
      <c r="T66" s="117" t="str">
        <f>IF(T65="","",IF(T65="No Weight Change","",IF(F52="Lb","Lb to go!",IF(F52="Kg","Kg to go!",""))))</f>
        <v/>
      </c>
      <c r="U66" s="113"/>
      <c r="V66" s="113"/>
      <c r="W66" s="113"/>
      <c r="X66" s="114"/>
      <c r="Y66" s="60"/>
      <c r="Z66" s="56"/>
      <c r="AA66" s="57">
        <f>AA64+1</f>
        <v>28</v>
      </c>
      <c r="AB66" s="50">
        <f t="shared" si="4"/>
        <v>0</v>
      </c>
      <c r="AC66" s="50">
        <f>IF(K66="",AC64,K66)</f>
        <v>64.914285714285711</v>
      </c>
      <c r="AD66" s="50">
        <f>AD65</f>
        <v>66</v>
      </c>
      <c r="AE66" s="50">
        <f>IF($F$6&gt;$F$7,IF(AE64&gt;AD66,AE64+$AE$9,AD66),IF($F$6&lt;$F$7,IF(AE64&lt;AD66,AE64+$AE$9,AD66),AD66))</f>
        <v>66</v>
      </c>
      <c r="AF66" s="49" t="str">
        <f t="shared" si="40"/>
        <v/>
      </c>
      <c r="AG66" s="49" t="str">
        <f t="shared" si="33"/>
        <v/>
      </c>
      <c r="AH66" s="49" t="str">
        <f t="shared" si="34"/>
        <v/>
      </c>
      <c r="AI66" s="49" t="str">
        <f t="shared" si="35"/>
        <v/>
      </c>
      <c r="AJ66" s="49" t="str">
        <f t="shared" si="36"/>
        <v/>
      </c>
      <c r="AK66" s="49" t="str">
        <f t="shared" si="37"/>
        <v/>
      </c>
      <c r="AL66" s="49" t="str">
        <f t="shared" si="38"/>
        <v/>
      </c>
      <c r="AM66" s="58" t="str">
        <f t="shared" si="9"/>
        <v/>
      </c>
      <c r="AN66" s="137" t="str">
        <f>IF(AM66="","",AM66-AM64)</f>
        <v/>
      </c>
      <c r="AO66" s="135" t="str">
        <f>IF(AP66="","",IF(AN66="","",MROUND(AP66,5)))</f>
        <v/>
      </c>
      <c r="AP66" s="50">
        <f>IF(AB67=0,$AP64,IF(AB66=0,$AP64,((K67+(((-L66)*$AQ$7)/AB67)))+M64+M62+M60+M58+M56)/6)</f>
        <v>2304.1370000000065</v>
      </c>
      <c r="AQ66" s="50"/>
      <c r="AR66" s="50"/>
      <c r="AS66" s="50"/>
      <c r="AT66" s="50"/>
      <c r="AU66" s="50"/>
      <c r="AV66" s="50"/>
      <c r="AW66" s="50"/>
      <c r="AX66" s="50"/>
    </row>
    <row r="67" spans="1:50" ht="14.4" x14ac:dyDescent="0.3">
      <c r="A67" s="6"/>
      <c r="B67" s="126"/>
      <c r="C67" s="39" t="str">
        <f t="shared" si="16"/>
        <v>Cal.</v>
      </c>
      <c r="D67" s="33"/>
      <c r="E67" s="34"/>
      <c r="F67" s="34"/>
      <c r="G67" s="34"/>
      <c r="H67" s="34"/>
      <c r="I67" s="34"/>
      <c r="J67" s="35"/>
      <c r="K67" s="32" t="str">
        <f t="shared" si="3"/>
        <v/>
      </c>
      <c r="L67" s="116"/>
      <c r="M67" s="118"/>
      <c r="N67" s="21"/>
      <c r="O67" s="126"/>
      <c r="P67" s="116"/>
      <c r="Q67" s="116"/>
      <c r="R67" s="116"/>
      <c r="S67" s="116"/>
      <c r="T67" s="116"/>
      <c r="U67" s="116"/>
      <c r="V67" s="116"/>
      <c r="W67" s="116"/>
      <c r="X67" s="118"/>
      <c r="Y67" s="60"/>
      <c r="Z67" s="56"/>
      <c r="AA67" s="57">
        <f>AA66+0.5</f>
        <v>28.5</v>
      </c>
      <c r="AB67" s="50">
        <f t="shared" si="4"/>
        <v>0</v>
      </c>
      <c r="AC67" s="50">
        <f t="shared" ref="AC67:AD67" si="51">AC66</f>
        <v>64.914285714285711</v>
      </c>
      <c r="AD67" s="50">
        <f t="shared" si="51"/>
        <v>66</v>
      </c>
      <c r="AE67" s="50">
        <f>IF($AE$9=0,0,(AE66+AE68)/2)</f>
        <v>66</v>
      </c>
      <c r="AF67" s="49" t="str">
        <f t="shared" si="40"/>
        <v/>
      </c>
      <c r="AG67" s="49" t="str">
        <f t="shared" si="33"/>
        <v/>
      </c>
      <c r="AH67" s="49" t="str">
        <f t="shared" si="34"/>
        <v/>
      </c>
      <c r="AI67" s="49" t="str">
        <f t="shared" si="35"/>
        <v/>
      </c>
      <c r="AJ67" s="49" t="str">
        <f t="shared" si="36"/>
        <v/>
      </c>
      <c r="AK67" s="49" t="str">
        <f t="shared" si="37"/>
        <v/>
      </c>
      <c r="AL67" s="49" t="str">
        <f t="shared" si="38"/>
        <v/>
      </c>
      <c r="AM67" s="59" t="str">
        <f t="shared" si="9"/>
        <v/>
      </c>
      <c r="AN67" s="136"/>
      <c r="AO67" s="136"/>
      <c r="AP67" s="50"/>
      <c r="AQ67" s="50"/>
      <c r="AR67" s="50"/>
      <c r="AS67" s="50"/>
      <c r="AT67" s="50"/>
      <c r="AU67" s="50"/>
      <c r="AV67" s="50"/>
      <c r="AW67" s="50"/>
      <c r="AX67" s="50"/>
    </row>
    <row r="68" spans="1:50" ht="14.4" x14ac:dyDescent="0.3">
      <c r="A68" s="6"/>
      <c r="B68" s="88">
        <f>IF(B66="","",B66+7)</f>
        <v>44397</v>
      </c>
      <c r="C68" s="16" t="str">
        <f t="shared" si="16"/>
        <v>Weight</v>
      </c>
      <c r="D68" s="17"/>
      <c r="E68" s="18"/>
      <c r="F68" s="18"/>
      <c r="G68" s="18"/>
      <c r="H68" s="18"/>
      <c r="I68" s="18"/>
      <c r="J68" s="19"/>
      <c r="K68" s="20" t="str">
        <f t="shared" si="3"/>
        <v/>
      </c>
      <c r="L68" s="78" t="str">
        <f>IF(K68="","",AN68)</f>
        <v/>
      </c>
      <c r="M68" s="76" t="str">
        <f>IF(AP68="","",IF(L68="","",AO68))</f>
        <v/>
      </c>
      <c r="N68" s="21"/>
      <c r="O68" s="21"/>
      <c r="P68" s="21"/>
      <c r="Q68" s="21"/>
      <c r="R68" s="21"/>
      <c r="S68" s="22"/>
      <c r="T68" s="21"/>
      <c r="U68" s="22"/>
      <c r="V68" s="21"/>
      <c r="W68" s="21"/>
      <c r="X68" s="21"/>
      <c r="Y68" s="56"/>
      <c r="Z68" s="56"/>
      <c r="AA68" s="57">
        <f>AA66+1</f>
        <v>29</v>
      </c>
      <c r="AB68" s="50">
        <f t="shared" si="4"/>
        <v>0</v>
      </c>
      <c r="AC68" s="50">
        <f>IF(K68="",AC66,K68)</f>
        <v>64.914285714285711</v>
      </c>
      <c r="AD68" s="50">
        <f>AD67</f>
        <v>66</v>
      </c>
      <c r="AE68" s="50">
        <f>IF($F$6&gt;$F$7,IF(AE66&gt;AD68,AE66+$AE$9,AD68),IF($F$6&lt;$F$7,IF(AE66&lt;AD68,AE66+$AE$9,AD68),AD68))</f>
        <v>66</v>
      </c>
      <c r="AF68" s="49" t="str">
        <f t="shared" si="40"/>
        <v/>
      </c>
      <c r="AG68" s="49" t="str">
        <f t="shared" si="33"/>
        <v/>
      </c>
      <c r="AH68" s="49" t="str">
        <f t="shared" si="34"/>
        <v/>
      </c>
      <c r="AI68" s="49" t="str">
        <f t="shared" si="35"/>
        <v/>
      </c>
      <c r="AJ68" s="49" t="str">
        <f t="shared" si="36"/>
        <v/>
      </c>
      <c r="AK68" s="49" t="str">
        <f t="shared" si="37"/>
        <v/>
      </c>
      <c r="AL68" s="49" t="str">
        <f t="shared" si="38"/>
        <v/>
      </c>
      <c r="AM68" s="58" t="str">
        <f t="shared" si="9"/>
        <v/>
      </c>
      <c r="AN68" s="137" t="str">
        <f>IF(AM68="","",AM68-AM66)</f>
        <v/>
      </c>
      <c r="AO68" s="135" t="str">
        <f>IF(AP68="","",IF(AN68="","",MROUND(AP68,5)))</f>
        <v/>
      </c>
      <c r="AP68" s="50">
        <f>IF(AB69=0,$AP66,IF(AB68=0,$AP66,((K69+(((-L68)*$AQ$7)/AB69)))+M66+M64+M62+M60+M58)/6)</f>
        <v>2304.1370000000065</v>
      </c>
      <c r="AQ68" s="50"/>
      <c r="AR68" s="50"/>
      <c r="AS68" s="50"/>
      <c r="AT68" s="50"/>
      <c r="AU68" s="50"/>
      <c r="AV68" s="50"/>
      <c r="AW68" s="50"/>
      <c r="AX68" s="50"/>
    </row>
    <row r="69" spans="1:50" ht="14.4" x14ac:dyDescent="0.3">
      <c r="A69" s="6"/>
      <c r="B69" s="91"/>
      <c r="C69" s="36" t="str">
        <f t="shared" si="16"/>
        <v>Cal.</v>
      </c>
      <c r="D69" s="24"/>
      <c r="E69" s="25"/>
      <c r="F69" s="25"/>
      <c r="G69" s="25"/>
      <c r="H69" s="25"/>
      <c r="I69" s="25"/>
      <c r="J69" s="26"/>
      <c r="K69" s="27" t="str">
        <f t="shared" si="3"/>
        <v/>
      </c>
      <c r="L69" s="79"/>
      <c r="M69" s="77"/>
      <c r="N69" s="21"/>
      <c r="O69" s="21"/>
      <c r="P69" s="21"/>
      <c r="Q69" s="21"/>
      <c r="R69" s="21"/>
      <c r="S69" s="22"/>
      <c r="T69" s="21"/>
      <c r="U69" s="22"/>
      <c r="V69" s="21"/>
      <c r="W69" s="21"/>
      <c r="X69" s="21"/>
      <c r="Y69" s="56"/>
      <c r="Z69" s="56"/>
      <c r="AA69" s="57">
        <f>AA68+0.5</f>
        <v>29.5</v>
      </c>
      <c r="AB69" s="50">
        <f t="shared" si="4"/>
        <v>0</v>
      </c>
      <c r="AC69" s="50">
        <f t="shared" ref="AC69:AD69" si="52">AC68</f>
        <v>64.914285714285711</v>
      </c>
      <c r="AD69" s="50">
        <f t="shared" si="52"/>
        <v>66</v>
      </c>
      <c r="AE69" s="50">
        <f>IF($AE$9=0,0,(AE68+AE70)/2)</f>
        <v>66</v>
      </c>
      <c r="AF69" s="49" t="str">
        <f t="shared" si="40"/>
        <v/>
      </c>
      <c r="AG69" s="49" t="str">
        <f t="shared" si="33"/>
        <v/>
      </c>
      <c r="AH69" s="49" t="str">
        <f t="shared" si="34"/>
        <v/>
      </c>
      <c r="AI69" s="49" t="str">
        <f t="shared" si="35"/>
        <v/>
      </c>
      <c r="AJ69" s="49" t="str">
        <f t="shared" si="36"/>
        <v/>
      </c>
      <c r="AK69" s="49" t="str">
        <f t="shared" si="37"/>
        <v/>
      </c>
      <c r="AL69" s="49" t="str">
        <f t="shared" si="38"/>
        <v/>
      </c>
      <c r="AM69" s="59" t="str">
        <f t="shared" si="9"/>
        <v/>
      </c>
      <c r="AN69" s="136"/>
      <c r="AO69" s="136"/>
      <c r="AP69" s="50"/>
      <c r="AQ69" s="50"/>
      <c r="AR69" s="50"/>
      <c r="AS69" s="50"/>
      <c r="AT69" s="50"/>
      <c r="AU69" s="50"/>
      <c r="AV69" s="50"/>
      <c r="AW69" s="50"/>
      <c r="AX69" s="50"/>
    </row>
    <row r="70" spans="1:50" ht="14.4" x14ac:dyDescent="0.3">
      <c r="A70" s="6"/>
      <c r="B70" s="90">
        <f>IF(B68="","",B68+7)</f>
        <v>44404</v>
      </c>
      <c r="C70" s="37" t="str">
        <f t="shared" si="16"/>
        <v>Weight</v>
      </c>
      <c r="D70" s="24"/>
      <c r="E70" s="25"/>
      <c r="F70" s="25"/>
      <c r="G70" s="25"/>
      <c r="H70" s="25"/>
      <c r="I70" s="25"/>
      <c r="J70" s="26"/>
      <c r="K70" s="29" t="str">
        <f t="shared" si="3"/>
        <v/>
      </c>
      <c r="L70" s="80" t="str">
        <f>IF(K70="","",AN70)</f>
        <v/>
      </c>
      <c r="M70" s="81" t="str">
        <f>IF(AP70="","",IF(L70="","",AO70))</f>
        <v/>
      </c>
      <c r="N70" s="21"/>
      <c r="O70" s="132" t="str">
        <f>IF(M74="","","From")</f>
        <v/>
      </c>
      <c r="P70" s="120"/>
      <c r="Q70" s="133" t="str">
        <f>IF(M74="","",B68)</f>
        <v/>
      </c>
      <c r="R70" s="120"/>
      <c r="S70" s="120"/>
      <c r="T70" s="134" t="str">
        <f>IF(M74="","","to")</f>
        <v/>
      </c>
      <c r="U70" s="119" t="str">
        <f>IF(M74="","",B74)</f>
        <v/>
      </c>
      <c r="V70" s="120"/>
      <c r="W70" s="120"/>
      <c r="X70" s="121"/>
      <c r="Y70" s="60"/>
      <c r="Z70" s="56"/>
      <c r="AA70" s="57">
        <f>AA68+1</f>
        <v>30</v>
      </c>
      <c r="AB70" s="50">
        <f t="shared" si="4"/>
        <v>0</v>
      </c>
      <c r="AC70" s="50">
        <f>IF(K70="",AC68,K70)</f>
        <v>64.914285714285711</v>
      </c>
      <c r="AD70" s="50">
        <f>AD69</f>
        <v>66</v>
      </c>
      <c r="AE70" s="50">
        <f>IF($F$6&gt;$F$7,IF(AE68&gt;AD70,AE68+$AE$9,AD70),IF($F$6&lt;$F$7,IF(AE68&lt;AD70,AE68+$AE$9,AD70),AD70))</f>
        <v>66</v>
      </c>
      <c r="AF70" s="49" t="str">
        <f t="shared" si="40"/>
        <v/>
      </c>
      <c r="AG70" s="49" t="str">
        <f t="shared" si="33"/>
        <v/>
      </c>
      <c r="AH70" s="49" t="str">
        <f t="shared" si="34"/>
        <v/>
      </c>
      <c r="AI70" s="49" t="str">
        <f t="shared" si="35"/>
        <v/>
      </c>
      <c r="AJ70" s="49" t="str">
        <f t="shared" si="36"/>
        <v/>
      </c>
      <c r="AK70" s="49" t="str">
        <f t="shared" si="37"/>
        <v/>
      </c>
      <c r="AL70" s="49" t="str">
        <f t="shared" si="38"/>
        <v/>
      </c>
      <c r="AM70" s="58" t="str">
        <f t="shared" si="9"/>
        <v/>
      </c>
      <c r="AN70" s="137" t="str">
        <f>IF(AM70="","",AM70-AM68)</f>
        <v/>
      </c>
      <c r="AO70" s="135" t="str">
        <f>IF(AP70="","",IF(AN70="","",MROUND(AP70,5)))</f>
        <v/>
      </c>
      <c r="AP70" s="50">
        <f>IF(AB71=0,$AP68,IF(AB70=0,$AP68,((K71+(((-L70)*$AQ$7)/AB71)))+M68+M66+M64+M62+M60)/6)</f>
        <v>2304.1370000000065</v>
      </c>
      <c r="AQ70" s="50"/>
      <c r="AR70" s="50"/>
      <c r="AS70" s="50"/>
      <c r="AT70" s="50"/>
      <c r="AU70" s="50"/>
      <c r="AV70" s="50"/>
      <c r="AW70" s="50"/>
      <c r="AX70" s="50"/>
    </row>
    <row r="71" spans="1:50" ht="14.4" x14ac:dyDescent="0.3">
      <c r="A71" s="6"/>
      <c r="B71" s="91"/>
      <c r="C71" s="38" t="str">
        <f t="shared" si="16"/>
        <v>Cal.</v>
      </c>
      <c r="D71" s="24"/>
      <c r="E71" s="25"/>
      <c r="F71" s="25"/>
      <c r="G71" s="25"/>
      <c r="H71" s="25"/>
      <c r="I71" s="25"/>
      <c r="J71" s="26"/>
      <c r="K71" s="27" t="str">
        <f t="shared" si="3"/>
        <v/>
      </c>
      <c r="L71" s="79"/>
      <c r="M71" s="77"/>
      <c r="N71" s="21"/>
      <c r="O71" s="89"/>
      <c r="P71" s="113"/>
      <c r="Q71" s="113"/>
      <c r="R71" s="113"/>
      <c r="S71" s="113"/>
      <c r="T71" s="113"/>
      <c r="U71" s="113"/>
      <c r="V71" s="113"/>
      <c r="W71" s="113"/>
      <c r="X71" s="114"/>
      <c r="Y71" s="60"/>
      <c r="Z71" s="56"/>
      <c r="AA71" s="57">
        <f>AA70+0.5</f>
        <v>30.5</v>
      </c>
      <c r="AB71" s="50">
        <f t="shared" si="4"/>
        <v>0</v>
      </c>
      <c r="AC71" s="50">
        <f t="shared" ref="AC71:AD71" si="53">AC70</f>
        <v>64.914285714285711</v>
      </c>
      <c r="AD71" s="50">
        <f t="shared" si="53"/>
        <v>66</v>
      </c>
      <c r="AE71" s="50">
        <f>IF($AE$9=0,0,(AE70+AE72)/2)</f>
        <v>66</v>
      </c>
      <c r="AF71" s="49" t="str">
        <f t="shared" si="40"/>
        <v/>
      </c>
      <c r="AG71" s="49" t="str">
        <f t="shared" si="33"/>
        <v/>
      </c>
      <c r="AH71" s="49" t="str">
        <f t="shared" si="34"/>
        <v/>
      </c>
      <c r="AI71" s="49" t="str">
        <f t="shared" si="35"/>
        <v/>
      </c>
      <c r="AJ71" s="49" t="str">
        <f t="shared" si="36"/>
        <v/>
      </c>
      <c r="AK71" s="49" t="str">
        <f t="shared" si="37"/>
        <v/>
      </c>
      <c r="AL71" s="49" t="str">
        <f t="shared" si="38"/>
        <v/>
      </c>
      <c r="AM71" s="59" t="str">
        <f t="shared" si="9"/>
        <v/>
      </c>
      <c r="AN71" s="136"/>
      <c r="AO71" s="136"/>
      <c r="AP71" s="50"/>
      <c r="AQ71" s="50"/>
      <c r="AR71" s="50"/>
      <c r="AS71" s="50"/>
      <c r="AT71" s="50"/>
      <c r="AU71" s="50"/>
      <c r="AV71" s="50"/>
      <c r="AW71" s="50"/>
      <c r="AX71" s="50"/>
    </row>
    <row r="72" spans="1:50" ht="14.4" x14ac:dyDescent="0.3">
      <c r="A72" s="6"/>
      <c r="B72" s="90">
        <f>IF(B70="","",B70+7)</f>
        <v>44411</v>
      </c>
      <c r="C72" s="37" t="str">
        <f t="shared" si="16"/>
        <v>Weight</v>
      </c>
      <c r="D72" s="24"/>
      <c r="E72" s="25"/>
      <c r="F72" s="25"/>
      <c r="G72" s="25"/>
      <c r="H72" s="25"/>
      <c r="I72" s="25"/>
      <c r="J72" s="26"/>
      <c r="K72" s="29" t="str">
        <f t="shared" si="3"/>
        <v/>
      </c>
      <c r="L72" s="80" t="str">
        <f>IF(K72="","",AN72)</f>
        <v/>
      </c>
      <c r="M72" s="81" t="str">
        <f>IF(AP72="","",IF(L72="","",AO72))</f>
        <v/>
      </c>
      <c r="N72" s="21"/>
      <c r="O72" s="127" t="str">
        <f>IF(M74="","",IF(K74=K66,"No Weight Change",IF(K74&gt;K66,"You Gained:","You Lost:")))</f>
        <v/>
      </c>
      <c r="P72" s="113"/>
      <c r="Q72" s="113"/>
      <c r="R72" s="113"/>
      <c r="S72" s="113"/>
      <c r="T72" s="113"/>
      <c r="U72" s="31" t="str">
        <f>IF(M74="","",IF(K74=K66,"",IF(K74&gt;K66,K74-K66,K66-K74)))</f>
        <v/>
      </c>
      <c r="V72" s="112" t="str">
        <f>IF(O72="","",IF(O72="No Weight Change","",IF($F$4="Lb","Lb",IF($F$4="Kg","Kg",""))))</f>
        <v/>
      </c>
      <c r="W72" s="113"/>
      <c r="X72" s="114"/>
      <c r="Y72" s="60"/>
      <c r="Z72" s="56"/>
      <c r="AA72" s="57">
        <f>AA70+1</f>
        <v>31</v>
      </c>
      <c r="AB72" s="50">
        <f t="shared" si="4"/>
        <v>0</v>
      </c>
      <c r="AC72" s="50">
        <f>IF(K72="",AC70,K72)</f>
        <v>64.914285714285711</v>
      </c>
      <c r="AD72" s="50">
        <f>AD71</f>
        <v>66</v>
      </c>
      <c r="AE72" s="50">
        <f>IF($F$6&gt;$F$7,IF(AE70&gt;AD72,AE70+$AE$9,AD72),IF($F$6&lt;$F$7,IF(AE70&lt;AD72,AE70+$AE$9,AD72),AD72))</f>
        <v>66</v>
      </c>
      <c r="AF72" s="49" t="str">
        <f t="shared" si="40"/>
        <v/>
      </c>
      <c r="AG72" s="49" t="str">
        <f t="shared" si="33"/>
        <v/>
      </c>
      <c r="AH72" s="49" t="str">
        <f t="shared" si="34"/>
        <v/>
      </c>
      <c r="AI72" s="49" t="str">
        <f t="shared" si="35"/>
        <v/>
      </c>
      <c r="AJ72" s="49" t="str">
        <f t="shared" si="36"/>
        <v/>
      </c>
      <c r="AK72" s="49" t="str">
        <f t="shared" si="37"/>
        <v/>
      </c>
      <c r="AL72" s="49" t="str">
        <f t="shared" si="38"/>
        <v/>
      </c>
      <c r="AM72" s="58" t="str">
        <f t="shared" si="9"/>
        <v/>
      </c>
      <c r="AN72" s="137" t="str">
        <f>IF(AM72="","",AM72-AM70)</f>
        <v/>
      </c>
      <c r="AO72" s="135" t="str">
        <f>IF(AP72="","",IF(AN72="","",MROUND(AP72,5)))</f>
        <v/>
      </c>
      <c r="AP72" s="50">
        <f>IF(AB73=0,$AP70,IF(AB72=0,$AP70,((K73+(((-L72)*$AQ$7)/AB73)))+M70+M68+M66+M64+M62)/6)</f>
        <v>2304.1370000000065</v>
      </c>
      <c r="AQ72" s="50"/>
      <c r="AR72" s="50"/>
      <c r="AS72" s="50"/>
      <c r="AT72" s="50"/>
      <c r="AU72" s="50"/>
      <c r="AV72" s="50"/>
      <c r="AW72" s="50"/>
      <c r="AX72" s="50"/>
    </row>
    <row r="73" spans="1:50" ht="14.4" x14ac:dyDescent="0.3">
      <c r="A73" s="6"/>
      <c r="B73" s="91"/>
      <c r="C73" s="38" t="str">
        <f t="shared" si="16"/>
        <v>Cal.</v>
      </c>
      <c r="D73" s="24"/>
      <c r="E73" s="25"/>
      <c r="F73" s="25"/>
      <c r="G73" s="25"/>
      <c r="H73" s="25"/>
      <c r="I73" s="25"/>
      <c r="J73" s="26"/>
      <c r="K73" s="27" t="str">
        <f t="shared" si="3"/>
        <v/>
      </c>
      <c r="L73" s="79"/>
      <c r="M73" s="77"/>
      <c r="N73" s="21"/>
      <c r="O73" s="128" t="str">
        <f>IF(M74="","",IF(K74=K66,"","At a Rate Of"))</f>
        <v/>
      </c>
      <c r="P73" s="113"/>
      <c r="Q73" s="113"/>
      <c r="R73" s="113"/>
      <c r="S73" s="113"/>
      <c r="T73" s="131" t="str">
        <f>IF(O73="","",U72/4)</f>
        <v/>
      </c>
      <c r="U73" s="113"/>
      <c r="V73" s="129" t="str">
        <f>IF(O72="","",IF(O72="No Weight Change","",IF($F$4="Lb","Lb/Wk",IF($F$4="Kg","Kg/Wk",""))))</f>
        <v/>
      </c>
      <c r="W73" s="113"/>
      <c r="X73" s="114"/>
      <c r="Y73" s="60"/>
      <c r="Z73" s="56"/>
      <c r="AA73" s="57">
        <f>AA72+0.5</f>
        <v>31.5</v>
      </c>
      <c r="AB73" s="50">
        <f t="shared" si="4"/>
        <v>0</v>
      </c>
      <c r="AC73" s="50">
        <f t="shared" ref="AC73:AD73" si="54">AC72</f>
        <v>64.914285714285711</v>
      </c>
      <c r="AD73" s="50">
        <f t="shared" si="54"/>
        <v>66</v>
      </c>
      <c r="AE73" s="50">
        <f>IF($AE$9=0,0,(AE72+AE74)/2)</f>
        <v>66</v>
      </c>
      <c r="AF73" s="49" t="str">
        <f t="shared" si="40"/>
        <v/>
      </c>
      <c r="AG73" s="49" t="str">
        <f t="shared" si="33"/>
        <v/>
      </c>
      <c r="AH73" s="49" t="str">
        <f t="shared" si="34"/>
        <v/>
      </c>
      <c r="AI73" s="49" t="str">
        <f t="shared" si="35"/>
        <v/>
      </c>
      <c r="AJ73" s="49" t="str">
        <f t="shared" si="36"/>
        <v/>
      </c>
      <c r="AK73" s="49" t="str">
        <f t="shared" si="37"/>
        <v/>
      </c>
      <c r="AL73" s="49" t="str">
        <f t="shared" si="38"/>
        <v/>
      </c>
      <c r="AM73" s="59" t="str">
        <f t="shared" si="9"/>
        <v/>
      </c>
      <c r="AN73" s="136"/>
      <c r="AO73" s="136"/>
      <c r="AP73" s="50"/>
      <c r="AQ73" s="50"/>
      <c r="AR73" s="50"/>
      <c r="AS73" s="50"/>
      <c r="AT73" s="50"/>
      <c r="AU73" s="50"/>
      <c r="AV73" s="50"/>
      <c r="AW73" s="50"/>
      <c r="AX73" s="50"/>
    </row>
    <row r="74" spans="1:50" ht="14.4" x14ac:dyDescent="0.3">
      <c r="A74" s="6"/>
      <c r="B74" s="90">
        <f>IF(B72="","",B72+7)</f>
        <v>44418</v>
      </c>
      <c r="C74" s="37" t="str">
        <f t="shared" si="16"/>
        <v>Weight</v>
      </c>
      <c r="D74" s="24"/>
      <c r="E74" s="25"/>
      <c r="F74" s="25"/>
      <c r="G74" s="25"/>
      <c r="H74" s="25"/>
      <c r="I74" s="25"/>
      <c r="J74" s="26"/>
      <c r="K74" s="29" t="str">
        <f t="shared" si="3"/>
        <v/>
      </c>
      <c r="L74" s="80" t="str">
        <f>IF(K74="","",AN74)</f>
        <v/>
      </c>
      <c r="M74" s="81" t="str">
        <f>IF(AP74="","",IF(L74="","",AO74))</f>
        <v/>
      </c>
      <c r="N74" s="21"/>
      <c r="O74" s="130" t="str">
        <f>IF(T73="","","You have")</f>
        <v/>
      </c>
      <c r="P74" s="113"/>
      <c r="Q74" s="113"/>
      <c r="R74" s="113"/>
      <c r="S74" s="115" t="str">
        <f>IF(T73="","",IF(K74&gt;F63,K74-F63,F63-K74))</f>
        <v/>
      </c>
      <c r="T74" s="117" t="str">
        <f>IF(T73="","",IF(T73="No Weight Change","",IF(F60="Lb","Lb to go!",IF(F60="Kg","Kg to go!",""))))</f>
        <v/>
      </c>
      <c r="U74" s="113"/>
      <c r="V74" s="113"/>
      <c r="W74" s="113"/>
      <c r="X74" s="114"/>
      <c r="Y74" s="60"/>
      <c r="Z74" s="56"/>
      <c r="AA74" s="57">
        <f>AA72+1</f>
        <v>32</v>
      </c>
      <c r="AB74" s="50">
        <f t="shared" si="4"/>
        <v>0</v>
      </c>
      <c r="AC74" s="50">
        <f>IF(K74="",AC72,K74)</f>
        <v>64.914285714285711</v>
      </c>
      <c r="AD74" s="50">
        <f>AD73</f>
        <v>66</v>
      </c>
      <c r="AE74" s="50">
        <f>IF($F$6&gt;$F$7,IF(AE72&gt;AD74,AE72+$AE$9,AD74),IF($F$6&lt;$F$7,IF(AE72&lt;AD74,AE72+$AE$9,AD74),AD74))</f>
        <v>66</v>
      </c>
      <c r="AF74" s="49" t="str">
        <f t="shared" si="40"/>
        <v/>
      </c>
      <c r="AG74" s="49" t="str">
        <f t="shared" si="33"/>
        <v/>
      </c>
      <c r="AH74" s="49" t="str">
        <f t="shared" si="34"/>
        <v/>
      </c>
      <c r="AI74" s="49" t="str">
        <f t="shared" si="35"/>
        <v/>
      </c>
      <c r="AJ74" s="49" t="str">
        <f t="shared" si="36"/>
        <v/>
      </c>
      <c r="AK74" s="49" t="str">
        <f t="shared" si="37"/>
        <v/>
      </c>
      <c r="AL74" s="49" t="str">
        <f t="shared" si="38"/>
        <v/>
      </c>
      <c r="AM74" s="58" t="str">
        <f t="shared" si="9"/>
        <v/>
      </c>
      <c r="AN74" s="137" t="str">
        <f>IF(AM74="","",AM74-AM72)</f>
        <v/>
      </c>
      <c r="AO74" s="135" t="str">
        <f>IF(AP74="","",IF(AN74="","",MROUND(AP74,5)))</f>
        <v/>
      </c>
      <c r="AP74" s="50">
        <f>IF(AB75=0,$AP72,IF(AB74=0,$AP72,((K75+(((-L74)*$AQ$7)/AB75)))+M72+M70+M68+M66+M64)/6)</f>
        <v>2304.1370000000065</v>
      </c>
      <c r="AQ74" s="50"/>
      <c r="AR74" s="50"/>
      <c r="AS74" s="50"/>
      <c r="AT74" s="50"/>
      <c r="AU74" s="50"/>
      <c r="AV74" s="50"/>
      <c r="AW74" s="50"/>
      <c r="AX74" s="50"/>
    </row>
    <row r="75" spans="1:50" ht="14.4" x14ac:dyDescent="0.3">
      <c r="A75" s="6"/>
      <c r="B75" s="126"/>
      <c r="C75" s="39" t="str">
        <f t="shared" si="16"/>
        <v>Cal.</v>
      </c>
      <c r="D75" s="33"/>
      <c r="E75" s="34"/>
      <c r="F75" s="34"/>
      <c r="G75" s="34"/>
      <c r="H75" s="34"/>
      <c r="I75" s="34"/>
      <c r="J75" s="35"/>
      <c r="K75" s="32" t="str">
        <f t="shared" si="3"/>
        <v/>
      </c>
      <c r="L75" s="116"/>
      <c r="M75" s="118"/>
      <c r="N75" s="21"/>
      <c r="O75" s="126"/>
      <c r="P75" s="116"/>
      <c r="Q75" s="116"/>
      <c r="R75" s="116"/>
      <c r="S75" s="116"/>
      <c r="T75" s="116"/>
      <c r="U75" s="116"/>
      <c r="V75" s="116"/>
      <c r="W75" s="116"/>
      <c r="X75" s="118"/>
      <c r="Y75" s="60"/>
      <c r="Z75" s="56"/>
      <c r="AA75" s="57">
        <f>AA74+0.5</f>
        <v>32.5</v>
      </c>
      <c r="AB75" s="50">
        <f t="shared" si="4"/>
        <v>0</v>
      </c>
      <c r="AC75" s="50">
        <f t="shared" ref="AC75:AD75" si="55">AC74</f>
        <v>64.914285714285711</v>
      </c>
      <c r="AD75" s="50">
        <f t="shared" si="55"/>
        <v>66</v>
      </c>
      <c r="AE75" s="50">
        <f>IF($AE$9=0,0,(AE74+AE76)/2)</f>
        <v>66</v>
      </c>
      <c r="AF75" s="49" t="str">
        <f t="shared" si="40"/>
        <v/>
      </c>
      <c r="AG75" s="49" t="str">
        <f t="shared" si="33"/>
        <v/>
      </c>
      <c r="AH75" s="49" t="str">
        <f t="shared" si="34"/>
        <v/>
      </c>
      <c r="AI75" s="49" t="str">
        <f t="shared" si="35"/>
        <v/>
      </c>
      <c r="AJ75" s="49" t="str">
        <f t="shared" si="36"/>
        <v/>
      </c>
      <c r="AK75" s="49" t="str">
        <f t="shared" si="37"/>
        <v/>
      </c>
      <c r="AL75" s="49" t="str">
        <f t="shared" si="38"/>
        <v/>
      </c>
      <c r="AM75" s="59" t="str">
        <f t="shared" si="9"/>
        <v/>
      </c>
      <c r="AN75" s="136"/>
      <c r="AO75" s="136"/>
      <c r="AP75" s="50"/>
      <c r="AQ75" s="50"/>
      <c r="AR75" s="50"/>
      <c r="AS75" s="50"/>
      <c r="AT75" s="50"/>
      <c r="AU75" s="50"/>
      <c r="AV75" s="50"/>
      <c r="AW75" s="50"/>
      <c r="AX75" s="50"/>
    </row>
    <row r="76" spans="1:50" ht="14.4" x14ac:dyDescent="0.3">
      <c r="A76" s="6"/>
      <c r="B76" s="88">
        <f>IF(B74="","",B74+7)</f>
        <v>44425</v>
      </c>
      <c r="C76" s="16" t="str">
        <f t="shared" si="16"/>
        <v>Weight</v>
      </c>
      <c r="D76" s="17"/>
      <c r="E76" s="18"/>
      <c r="F76" s="18"/>
      <c r="G76" s="18"/>
      <c r="H76" s="18"/>
      <c r="I76" s="18"/>
      <c r="J76" s="19"/>
      <c r="K76" s="20" t="str">
        <f t="shared" si="3"/>
        <v/>
      </c>
      <c r="L76" s="78" t="str">
        <f>IF(K76="","",AN76)</f>
        <v/>
      </c>
      <c r="M76" s="76" t="str">
        <f>IF(AP76="","",IF(L76="","",AO76))</f>
        <v/>
      </c>
      <c r="N76" s="21"/>
      <c r="O76" s="21"/>
      <c r="P76" s="21"/>
      <c r="Q76" s="21"/>
      <c r="R76" s="21"/>
      <c r="S76" s="22"/>
      <c r="T76" s="21"/>
      <c r="U76" s="22"/>
      <c r="V76" s="21"/>
      <c r="W76" s="21"/>
      <c r="X76" s="21"/>
      <c r="Y76" s="56"/>
      <c r="Z76" s="56"/>
      <c r="AA76" s="57">
        <f>AA74+1</f>
        <v>33</v>
      </c>
      <c r="AB76" s="50">
        <f t="shared" si="4"/>
        <v>0</v>
      </c>
      <c r="AC76" s="50">
        <f>IF(K76="",AC74,K76)</f>
        <v>64.914285714285711</v>
      </c>
      <c r="AD76" s="50">
        <f>AD75</f>
        <v>66</v>
      </c>
      <c r="AE76" s="50">
        <f>IF($F$6&gt;$F$7,IF(AE74&gt;AD76,AE74+$AE$9,AD76),IF($F$6&lt;$F$7,IF(AE74&lt;AD76,AE74+$AE$9,AD76),AD76))</f>
        <v>66</v>
      </c>
      <c r="AF76" s="49" t="str">
        <f t="shared" si="40"/>
        <v/>
      </c>
      <c r="AG76" s="49" t="str">
        <f t="shared" ref="AG76:AG107" si="56">IF(E76="",AF76,E76)</f>
        <v/>
      </c>
      <c r="AH76" s="49" t="str">
        <f t="shared" ref="AH76:AH107" si="57">IF(F76="",AG76,F76)</f>
        <v/>
      </c>
      <c r="AI76" s="49" t="str">
        <f t="shared" ref="AI76:AI107" si="58">IF(G76="",AH76,G76)</f>
        <v/>
      </c>
      <c r="AJ76" s="49" t="str">
        <f t="shared" ref="AJ76:AJ107" si="59">IF(H76="",AI76,H76)</f>
        <v/>
      </c>
      <c r="AK76" s="49" t="str">
        <f t="shared" ref="AK76:AK107" si="60">IF(I76="",AJ76,I76)</f>
        <v/>
      </c>
      <c r="AL76" s="49" t="str">
        <f t="shared" ref="AL76:AL107" si="61">IF(J76="",AK76,J76)</f>
        <v/>
      </c>
      <c r="AM76" s="58" t="str">
        <f t="shared" si="9"/>
        <v/>
      </c>
      <c r="AN76" s="137" t="str">
        <f>IF(AM76="","",AM76-AM74)</f>
        <v/>
      </c>
      <c r="AO76" s="135" t="str">
        <f>IF(AP76="","",IF(AN76="","",MROUND(AP76,5)))</f>
        <v/>
      </c>
      <c r="AP76" s="50">
        <f>IF(AB77=0,$AP74,IF(AB76=0,$AP74,((K77+(((-L76)*$AQ$7)/AB77)))+M74+M72+M70+M68+M66)/6)</f>
        <v>2304.1370000000065</v>
      </c>
      <c r="AQ76" s="50"/>
      <c r="AR76" s="50"/>
      <c r="AS76" s="50"/>
      <c r="AT76" s="50"/>
      <c r="AU76" s="50"/>
      <c r="AV76" s="50"/>
      <c r="AW76" s="50"/>
      <c r="AX76" s="50"/>
    </row>
    <row r="77" spans="1:50" ht="14.4" x14ac:dyDescent="0.3">
      <c r="A77" s="6"/>
      <c r="B77" s="91"/>
      <c r="C77" s="36" t="str">
        <f t="shared" si="16"/>
        <v>Cal.</v>
      </c>
      <c r="D77" s="24"/>
      <c r="E77" s="25"/>
      <c r="F77" s="25"/>
      <c r="G77" s="25"/>
      <c r="H77" s="25"/>
      <c r="I77" s="25"/>
      <c r="J77" s="26"/>
      <c r="K77" s="27" t="str">
        <f t="shared" si="3"/>
        <v/>
      </c>
      <c r="L77" s="79"/>
      <c r="M77" s="77"/>
      <c r="N77" s="21"/>
      <c r="O77" s="21"/>
      <c r="P77" s="21"/>
      <c r="Q77" s="21"/>
      <c r="R77" s="21"/>
      <c r="S77" s="22"/>
      <c r="T77" s="21"/>
      <c r="U77" s="22"/>
      <c r="V77" s="21"/>
      <c r="W77" s="21"/>
      <c r="X77" s="21"/>
      <c r="Y77" s="56"/>
      <c r="Z77" s="56"/>
      <c r="AA77" s="57">
        <f>AA76+0.5</f>
        <v>33.5</v>
      </c>
      <c r="AB77" s="50">
        <f t="shared" si="4"/>
        <v>0</v>
      </c>
      <c r="AC77" s="50">
        <f t="shared" ref="AC77:AD77" si="62">AC76</f>
        <v>64.914285714285711</v>
      </c>
      <c r="AD77" s="50">
        <f t="shared" si="62"/>
        <v>66</v>
      </c>
      <c r="AE77" s="50">
        <f>IF($AE$9=0,0,(AE76+AE78)/2)</f>
        <v>66</v>
      </c>
      <c r="AF77" s="49" t="str">
        <f t="shared" si="40"/>
        <v/>
      </c>
      <c r="AG77" s="49" t="str">
        <f t="shared" si="56"/>
        <v/>
      </c>
      <c r="AH77" s="49" t="str">
        <f t="shared" si="57"/>
        <v/>
      </c>
      <c r="AI77" s="49" t="str">
        <f t="shared" si="58"/>
        <v/>
      </c>
      <c r="AJ77" s="49" t="str">
        <f t="shared" si="59"/>
        <v/>
      </c>
      <c r="AK77" s="49" t="str">
        <f t="shared" si="60"/>
        <v/>
      </c>
      <c r="AL77" s="49" t="str">
        <f t="shared" si="61"/>
        <v/>
      </c>
      <c r="AM77" s="59" t="str">
        <f t="shared" si="9"/>
        <v/>
      </c>
      <c r="AN77" s="136"/>
      <c r="AO77" s="136"/>
      <c r="AP77" s="50"/>
      <c r="AQ77" s="50"/>
      <c r="AR77" s="50"/>
      <c r="AS77" s="50"/>
      <c r="AT77" s="50"/>
      <c r="AU77" s="50"/>
      <c r="AV77" s="50"/>
      <c r="AW77" s="50"/>
      <c r="AX77" s="50"/>
    </row>
    <row r="78" spans="1:50" ht="14.4" x14ac:dyDescent="0.3">
      <c r="A78" s="6"/>
      <c r="B78" s="90">
        <f>IF(B76="","",B76+7)</f>
        <v>44432</v>
      </c>
      <c r="C78" s="37" t="str">
        <f t="shared" si="16"/>
        <v>Weight</v>
      </c>
      <c r="D78" s="24"/>
      <c r="E78" s="25"/>
      <c r="F78" s="25"/>
      <c r="G78" s="25"/>
      <c r="H78" s="25"/>
      <c r="I78" s="25"/>
      <c r="J78" s="26"/>
      <c r="K78" s="29" t="str">
        <f t="shared" si="3"/>
        <v/>
      </c>
      <c r="L78" s="80" t="str">
        <f>IF(K78="","",AN78)</f>
        <v/>
      </c>
      <c r="M78" s="81" t="str">
        <f>IF(AP78="","",IF(L78="","",AO78))</f>
        <v/>
      </c>
      <c r="N78" s="21"/>
      <c r="O78" s="132" t="str">
        <f>IF(M82="","","From")</f>
        <v/>
      </c>
      <c r="P78" s="120"/>
      <c r="Q78" s="133" t="str">
        <f>IF(M82="","",B76)</f>
        <v/>
      </c>
      <c r="R78" s="120"/>
      <c r="S78" s="120"/>
      <c r="T78" s="134" t="str">
        <f>IF(M82="","","to")</f>
        <v/>
      </c>
      <c r="U78" s="119" t="str">
        <f>IF(M82="","",B82)</f>
        <v/>
      </c>
      <c r="V78" s="120"/>
      <c r="W78" s="120"/>
      <c r="X78" s="121"/>
      <c r="Y78" s="60"/>
      <c r="Z78" s="56"/>
      <c r="AA78" s="57">
        <f>AA76+1</f>
        <v>34</v>
      </c>
      <c r="AB78" s="50">
        <f t="shared" si="4"/>
        <v>0</v>
      </c>
      <c r="AC78" s="50">
        <f>IF(K78="",AC76,K78)</f>
        <v>64.914285714285711</v>
      </c>
      <c r="AD78" s="50">
        <f>AD77</f>
        <v>66</v>
      </c>
      <c r="AE78" s="50">
        <f>IF($F$6&gt;$F$7,IF(AE76&gt;AD78,AE76+$AE$9,AD78),IF($F$6&lt;$F$7,IF(AE76&lt;AD78,AE76+$AE$9,AD78),AD78))</f>
        <v>66</v>
      </c>
      <c r="AF78" s="49" t="str">
        <f t="shared" ref="AF78:AF109" si="63">IF(COUNT(D78:J78)&lt;1,"",IF(D78="",AM76,D78))</f>
        <v/>
      </c>
      <c r="AG78" s="49" t="str">
        <f t="shared" si="56"/>
        <v/>
      </c>
      <c r="AH78" s="49" t="str">
        <f t="shared" si="57"/>
        <v/>
      </c>
      <c r="AI78" s="49" t="str">
        <f t="shared" si="58"/>
        <v/>
      </c>
      <c r="AJ78" s="49" t="str">
        <f t="shared" si="59"/>
        <v/>
      </c>
      <c r="AK78" s="49" t="str">
        <f t="shared" si="60"/>
        <v/>
      </c>
      <c r="AL78" s="49" t="str">
        <f t="shared" si="61"/>
        <v/>
      </c>
      <c r="AM78" s="58" t="str">
        <f t="shared" si="9"/>
        <v/>
      </c>
      <c r="AN78" s="137" t="str">
        <f>IF(AM78="","",AM78-AM76)</f>
        <v/>
      </c>
      <c r="AO78" s="135" t="str">
        <f>IF(AP78="","",IF(AN78="","",MROUND(AP78,5)))</f>
        <v/>
      </c>
      <c r="AP78" s="50">
        <f>IF(AB79=0,$AP76,IF(AB78=0,$AP76,((K79+(((-L78)*$AQ$7)/AB79)))+M76+M74+M72+M70+M68)/6)</f>
        <v>2304.1370000000065</v>
      </c>
      <c r="AQ78" s="50"/>
      <c r="AR78" s="50"/>
      <c r="AS78" s="50"/>
      <c r="AT78" s="50"/>
      <c r="AU78" s="50"/>
      <c r="AV78" s="50"/>
      <c r="AW78" s="50"/>
      <c r="AX78" s="50"/>
    </row>
    <row r="79" spans="1:50" ht="14.4" x14ac:dyDescent="0.3">
      <c r="A79" s="6"/>
      <c r="B79" s="91"/>
      <c r="C79" s="38" t="str">
        <f t="shared" si="16"/>
        <v>Cal.</v>
      </c>
      <c r="D79" s="24"/>
      <c r="E79" s="25"/>
      <c r="F79" s="25"/>
      <c r="G79" s="25"/>
      <c r="H79" s="25"/>
      <c r="I79" s="25"/>
      <c r="J79" s="26"/>
      <c r="K79" s="27" t="str">
        <f t="shared" si="3"/>
        <v/>
      </c>
      <c r="L79" s="79"/>
      <c r="M79" s="77"/>
      <c r="N79" s="21"/>
      <c r="O79" s="89"/>
      <c r="P79" s="113"/>
      <c r="Q79" s="113"/>
      <c r="R79" s="113"/>
      <c r="S79" s="113"/>
      <c r="T79" s="113"/>
      <c r="U79" s="113"/>
      <c r="V79" s="113"/>
      <c r="W79" s="113"/>
      <c r="X79" s="114"/>
      <c r="Y79" s="60"/>
      <c r="Z79" s="56"/>
      <c r="AA79" s="57">
        <f>AA78+0.5</f>
        <v>34.5</v>
      </c>
      <c r="AB79" s="50">
        <f t="shared" si="4"/>
        <v>0</v>
      </c>
      <c r="AC79" s="50">
        <f t="shared" ref="AC79:AD79" si="64">AC78</f>
        <v>64.914285714285711</v>
      </c>
      <c r="AD79" s="50">
        <f t="shared" si="64"/>
        <v>66</v>
      </c>
      <c r="AE79" s="50">
        <f>IF($AE$9=0,0,(AE78+AE80)/2)</f>
        <v>66</v>
      </c>
      <c r="AF79" s="49" t="str">
        <f t="shared" si="63"/>
        <v/>
      </c>
      <c r="AG79" s="49" t="str">
        <f t="shared" si="56"/>
        <v/>
      </c>
      <c r="AH79" s="49" t="str">
        <f t="shared" si="57"/>
        <v/>
      </c>
      <c r="AI79" s="49" t="str">
        <f t="shared" si="58"/>
        <v/>
      </c>
      <c r="AJ79" s="49" t="str">
        <f t="shared" si="59"/>
        <v/>
      </c>
      <c r="AK79" s="49" t="str">
        <f t="shared" si="60"/>
        <v/>
      </c>
      <c r="AL79" s="49" t="str">
        <f t="shared" si="61"/>
        <v/>
      </c>
      <c r="AM79" s="59" t="str">
        <f t="shared" si="9"/>
        <v/>
      </c>
      <c r="AN79" s="136"/>
      <c r="AO79" s="136"/>
      <c r="AP79" s="50"/>
      <c r="AQ79" s="50"/>
      <c r="AR79" s="50"/>
      <c r="AS79" s="50"/>
      <c r="AT79" s="50"/>
      <c r="AU79" s="50"/>
      <c r="AV79" s="50"/>
      <c r="AW79" s="50"/>
      <c r="AX79" s="50"/>
    </row>
    <row r="80" spans="1:50" ht="14.4" x14ac:dyDescent="0.3">
      <c r="A80" s="6"/>
      <c r="B80" s="90">
        <f>IF(B78="","",B78+7)</f>
        <v>44439</v>
      </c>
      <c r="C80" s="37" t="str">
        <f t="shared" si="16"/>
        <v>Weight</v>
      </c>
      <c r="D80" s="24"/>
      <c r="E80" s="25"/>
      <c r="F80" s="25"/>
      <c r="G80" s="25"/>
      <c r="H80" s="25"/>
      <c r="I80" s="25"/>
      <c r="J80" s="26"/>
      <c r="K80" s="29" t="str">
        <f t="shared" si="3"/>
        <v/>
      </c>
      <c r="L80" s="80" t="str">
        <f>IF(K80="","",AN80)</f>
        <v/>
      </c>
      <c r="M80" s="81" t="str">
        <f>IF(AP80="","",IF(L80="","",AO80))</f>
        <v/>
      </c>
      <c r="N80" s="21"/>
      <c r="O80" s="127" t="str">
        <f>IF(M82="","",IF(K82=K74,"No Weight Change",IF(K82&gt;K74,"You Gained:","You Lost:")))</f>
        <v/>
      </c>
      <c r="P80" s="113"/>
      <c r="Q80" s="113"/>
      <c r="R80" s="113"/>
      <c r="S80" s="113"/>
      <c r="T80" s="113"/>
      <c r="U80" s="31" t="str">
        <f>IF(M82="","",IF(K82=K74,"",IF(K82&gt;K74,K82-K74,K74-K82)))</f>
        <v/>
      </c>
      <c r="V80" s="112" t="str">
        <f>IF(O80="","",IF(O80="No Weight Change","",IF($F$4="Lb","Lb",IF($F$4="Kg","Kg",""))))</f>
        <v/>
      </c>
      <c r="W80" s="113"/>
      <c r="X80" s="114"/>
      <c r="Y80" s="60"/>
      <c r="Z80" s="56"/>
      <c r="AA80" s="57">
        <f>AA78+1</f>
        <v>35</v>
      </c>
      <c r="AB80" s="50">
        <f t="shared" si="4"/>
        <v>0</v>
      </c>
      <c r="AC80" s="50">
        <f>IF(K80="",AC78,K80)</f>
        <v>64.914285714285711</v>
      </c>
      <c r="AD80" s="50">
        <f>AD79</f>
        <v>66</v>
      </c>
      <c r="AE80" s="50">
        <f>IF($F$6&gt;$F$7,IF(AE78&gt;AD80,AE78+$AE$9,AD80),IF($F$6&lt;$F$7,IF(AE78&lt;AD80,AE78+$AE$9,AD80),AD80))</f>
        <v>66</v>
      </c>
      <c r="AF80" s="49" t="str">
        <f t="shared" si="63"/>
        <v/>
      </c>
      <c r="AG80" s="49" t="str">
        <f t="shared" si="56"/>
        <v/>
      </c>
      <c r="AH80" s="49" t="str">
        <f t="shared" si="57"/>
        <v/>
      </c>
      <c r="AI80" s="49" t="str">
        <f t="shared" si="58"/>
        <v/>
      </c>
      <c r="AJ80" s="49" t="str">
        <f t="shared" si="59"/>
        <v/>
      </c>
      <c r="AK80" s="49" t="str">
        <f t="shared" si="60"/>
        <v/>
      </c>
      <c r="AL80" s="49" t="str">
        <f t="shared" si="61"/>
        <v/>
      </c>
      <c r="AM80" s="58" t="str">
        <f t="shared" si="9"/>
        <v/>
      </c>
      <c r="AN80" s="137" t="str">
        <f>IF(AM80="","",AM80-AM78)</f>
        <v/>
      </c>
      <c r="AO80" s="135" t="str">
        <f>IF(AP80="","",IF(AN80="","",MROUND(AP80,5)))</f>
        <v/>
      </c>
      <c r="AP80" s="50">
        <f>IF(AB81=0,$AP78,IF(AB80=0,$AP78,((K81+(((-L80)*$AQ$7)/AB81)))+M78+M76+M74+M72+M70)/6)</f>
        <v>2304.1370000000065</v>
      </c>
      <c r="AQ80" s="50"/>
      <c r="AR80" s="50"/>
      <c r="AS80" s="50"/>
      <c r="AT80" s="50"/>
      <c r="AU80" s="50"/>
      <c r="AV80" s="50"/>
      <c r="AW80" s="50"/>
      <c r="AX80" s="50"/>
    </row>
    <row r="81" spans="1:50" ht="14.4" x14ac:dyDescent="0.3">
      <c r="A81" s="6"/>
      <c r="B81" s="91"/>
      <c r="C81" s="38" t="str">
        <f t="shared" si="16"/>
        <v>Cal.</v>
      </c>
      <c r="D81" s="24"/>
      <c r="E81" s="25"/>
      <c r="F81" s="25"/>
      <c r="G81" s="25"/>
      <c r="H81" s="25"/>
      <c r="I81" s="25"/>
      <c r="J81" s="26"/>
      <c r="K81" s="27" t="str">
        <f t="shared" si="3"/>
        <v/>
      </c>
      <c r="L81" s="79"/>
      <c r="M81" s="77"/>
      <c r="N81" s="21"/>
      <c r="O81" s="128" t="str">
        <f>IF(M82="","",IF(K82=K74,"","At a Rate Of"))</f>
        <v/>
      </c>
      <c r="P81" s="113"/>
      <c r="Q81" s="113"/>
      <c r="R81" s="113"/>
      <c r="S81" s="113"/>
      <c r="T81" s="131" t="str">
        <f>IF(O81="","",U80/4)</f>
        <v/>
      </c>
      <c r="U81" s="113"/>
      <c r="V81" s="129" t="str">
        <f>IF(O80="","",IF(O80="No Weight Change","",IF($F$4="Lb","Lb/Wk",IF($F$4="Kg","Kg/Wk",""))))</f>
        <v/>
      </c>
      <c r="W81" s="113"/>
      <c r="X81" s="114"/>
      <c r="Y81" s="60"/>
      <c r="Z81" s="56"/>
      <c r="AA81" s="57">
        <f>AA80+0.5</f>
        <v>35.5</v>
      </c>
      <c r="AB81" s="50">
        <f t="shared" si="4"/>
        <v>0</v>
      </c>
      <c r="AC81" s="50">
        <f t="shared" ref="AC81:AD81" si="65">AC80</f>
        <v>64.914285714285711</v>
      </c>
      <c r="AD81" s="50">
        <f t="shared" si="65"/>
        <v>66</v>
      </c>
      <c r="AE81" s="50">
        <f>IF($AE$9=0,0,(AE80+AE82)/2)</f>
        <v>66</v>
      </c>
      <c r="AF81" s="49" t="str">
        <f t="shared" si="63"/>
        <v/>
      </c>
      <c r="AG81" s="49" t="str">
        <f t="shared" si="56"/>
        <v/>
      </c>
      <c r="AH81" s="49" t="str">
        <f t="shared" si="57"/>
        <v/>
      </c>
      <c r="AI81" s="49" t="str">
        <f t="shared" si="58"/>
        <v/>
      </c>
      <c r="AJ81" s="49" t="str">
        <f t="shared" si="59"/>
        <v/>
      </c>
      <c r="AK81" s="49" t="str">
        <f t="shared" si="60"/>
        <v/>
      </c>
      <c r="AL81" s="49" t="str">
        <f t="shared" si="61"/>
        <v/>
      </c>
      <c r="AM81" s="59" t="str">
        <f t="shared" si="9"/>
        <v/>
      </c>
      <c r="AN81" s="136"/>
      <c r="AO81" s="136"/>
      <c r="AP81" s="50"/>
      <c r="AQ81" s="50"/>
      <c r="AR81" s="50"/>
      <c r="AS81" s="50"/>
      <c r="AT81" s="50"/>
      <c r="AU81" s="50"/>
      <c r="AV81" s="50"/>
      <c r="AW81" s="50"/>
      <c r="AX81" s="50"/>
    </row>
    <row r="82" spans="1:50" ht="14.4" x14ac:dyDescent="0.3">
      <c r="A82" s="6"/>
      <c r="B82" s="90">
        <f>IF(B80="","",B80+7)</f>
        <v>44446</v>
      </c>
      <c r="C82" s="37" t="str">
        <f t="shared" si="16"/>
        <v>Weight</v>
      </c>
      <c r="D82" s="24"/>
      <c r="E82" s="25"/>
      <c r="F82" s="25"/>
      <c r="G82" s="25"/>
      <c r="H82" s="25"/>
      <c r="I82" s="25"/>
      <c r="J82" s="26"/>
      <c r="K82" s="29" t="str">
        <f t="shared" si="3"/>
        <v/>
      </c>
      <c r="L82" s="80" t="str">
        <f>IF(K82="","",AN82)</f>
        <v/>
      </c>
      <c r="M82" s="81" t="str">
        <f>IF(AP82="","",IF(L82="","",AO82))</f>
        <v/>
      </c>
      <c r="N82" s="21"/>
      <c r="O82" s="130" t="str">
        <f>IF(T81="","","You have")</f>
        <v/>
      </c>
      <c r="P82" s="113"/>
      <c r="Q82" s="113"/>
      <c r="R82" s="113"/>
      <c r="S82" s="115" t="str">
        <f>IF(T81="","",IF(K82&gt;F71,K82-F71,F71-K82))</f>
        <v/>
      </c>
      <c r="T82" s="117" t="str">
        <f>IF(T81="","",IF(T81="No Weight Change","",IF(F68="Lb","Lb to go!",IF(F68="Kg","Kg to go!",""))))</f>
        <v/>
      </c>
      <c r="U82" s="113"/>
      <c r="V82" s="113"/>
      <c r="W82" s="113"/>
      <c r="X82" s="114"/>
      <c r="Y82" s="60"/>
      <c r="Z82" s="56"/>
      <c r="AA82" s="57">
        <f>AA80+1</f>
        <v>36</v>
      </c>
      <c r="AB82" s="50">
        <f t="shared" si="4"/>
        <v>0</v>
      </c>
      <c r="AC82" s="50">
        <f>IF(K82="",AC80,K82)</f>
        <v>64.914285714285711</v>
      </c>
      <c r="AD82" s="50">
        <f>AD81</f>
        <v>66</v>
      </c>
      <c r="AE82" s="50">
        <f>IF($F$6&gt;$F$7,IF(AE80&gt;AD82,AE80+$AE$9,AD82),IF($F$6&lt;$F$7,IF(AE80&lt;AD82,AE80+$AE$9,AD82),AD82))</f>
        <v>66</v>
      </c>
      <c r="AF82" s="49" t="str">
        <f t="shared" si="63"/>
        <v/>
      </c>
      <c r="AG82" s="49" t="str">
        <f t="shared" si="56"/>
        <v/>
      </c>
      <c r="AH82" s="49" t="str">
        <f t="shared" si="57"/>
        <v/>
      </c>
      <c r="AI82" s="49" t="str">
        <f t="shared" si="58"/>
        <v/>
      </c>
      <c r="AJ82" s="49" t="str">
        <f t="shared" si="59"/>
        <v/>
      </c>
      <c r="AK82" s="49" t="str">
        <f t="shared" si="60"/>
        <v/>
      </c>
      <c r="AL82" s="49" t="str">
        <f t="shared" si="61"/>
        <v/>
      </c>
      <c r="AM82" s="58" t="str">
        <f t="shared" si="9"/>
        <v/>
      </c>
      <c r="AN82" s="137" t="str">
        <f>IF(AM82="","",AM82-AM80)</f>
        <v/>
      </c>
      <c r="AO82" s="135" t="str">
        <f>IF(AP82="","",IF(AN82="","",MROUND(AP82,5)))</f>
        <v/>
      </c>
      <c r="AP82" s="50">
        <f>IF(AB83=0,$AP80,IF(AB82=0,$AP80,((K83+(((-L82)*$AQ$7)/AB83)))+M80+M78+M76+M74+M72)/6)</f>
        <v>2304.1370000000065</v>
      </c>
      <c r="AQ82" s="50"/>
      <c r="AR82" s="50"/>
      <c r="AS82" s="50"/>
      <c r="AT82" s="50"/>
      <c r="AU82" s="50"/>
      <c r="AV82" s="50"/>
      <c r="AW82" s="50"/>
      <c r="AX82" s="50"/>
    </row>
    <row r="83" spans="1:50" ht="14.4" x14ac:dyDescent="0.3">
      <c r="A83" s="6"/>
      <c r="B83" s="126"/>
      <c r="C83" s="39" t="str">
        <f t="shared" si="16"/>
        <v>Cal.</v>
      </c>
      <c r="D83" s="33"/>
      <c r="E83" s="34"/>
      <c r="F83" s="34"/>
      <c r="G83" s="34"/>
      <c r="H83" s="34"/>
      <c r="I83" s="34"/>
      <c r="J83" s="35"/>
      <c r="K83" s="32" t="str">
        <f t="shared" si="3"/>
        <v/>
      </c>
      <c r="L83" s="116"/>
      <c r="M83" s="118"/>
      <c r="N83" s="21"/>
      <c r="O83" s="126"/>
      <c r="P83" s="116"/>
      <c r="Q83" s="116"/>
      <c r="R83" s="116"/>
      <c r="S83" s="116"/>
      <c r="T83" s="116"/>
      <c r="U83" s="116"/>
      <c r="V83" s="116"/>
      <c r="W83" s="116"/>
      <c r="X83" s="118"/>
      <c r="Y83" s="60"/>
      <c r="Z83" s="56"/>
      <c r="AA83" s="57">
        <f>AA82+0.5</f>
        <v>36.5</v>
      </c>
      <c r="AB83" s="50">
        <f t="shared" si="4"/>
        <v>0</v>
      </c>
      <c r="AC83" s="50">
        <f t="shared" ref="AC83:AD83" si="66">AC82</f>
        <v>64.914285714285711</v>
      </c>
      <c r="AD83" s="50">
        <f t="shared" si="66"/>
        <v>66</v>
      </c>
      <c r="AE83" s="50">
        <f>IF($AE$9=0,0,(AE82+AE84)/2)</f>
        <v>66</v>
      </c>
      <c r="AF83" s="49" t="str">
        <f t="shared" si="63"/>
        <v/>
      </c>
      <c r="AG83" s="49" t="str">
        <f t="shared" si="56"/>
        <v/>
      </c>
      <c r="AH83" s="49" t="str">
        <f t="shared" si="57"/>
        <v/>
      </c>
      <c r="AI83" s="49" t="str">
        <f t="shared" si="58"/>
        <v/>
      </c>
      <c r="AJ83" s="49" t="str">
        <f t="shared" si="59"/>
        <v/>
      </c>
      <c r="AK83" s="49" t="str">
        <f t="shared" si="60"/>
        <v/>
      </c>
      <c r="AL83" s="49" t="str">
        <f t="shared" si="61"/>
        <v/>
      </c>
      <c r="AM83" s="59" t="str">
        <f t="shared" si="9"/>
        <v/>
      </c>
      <c r="AN83" s="136"/>
      <c r="AO83" s="136"/>
      <c r="AP83" s="50"/>
      <c r="AQ83" s="50"/>
      <c r="AR83" s="50"/>
      <c r="AS83" s="50"/>
      <c r="AT83" s="50"/>
      <c r="AU83" s="50"/>
      <c r="AV83" s="50"/>
      <c r="AW83" s="50"/>
      <c r="AX83" s="50"/>
    </row>
    <row r="84" spans="1:50" ht="14.4" x14ac:dyDescent="0.3">
      <c r="A84" s="6"/>
      <c r="B84" s="88">
        <f>IF(B82="","",B82+7)</f>
        <v>44453</v>
      </c>
      <c r="C84" s="16" t="str">
        <f t="shared" si="16"/>
        <v>Weight</v>
      </c>
      <c r="D84" s="17"/>
      <c r="E84" s="18"/>
      <c r="F84" s="18"/>
      <c r="G84" s="18"/>
      <c r="H84" s="18"/>
      <c r="I84" s="18"/>
      <c r="J84" s="19"/>
      <c r="K84" s="20" t="str">
        <f t="shared" si="3"/>
        <v/>
      </c>
      <c r="L84" s="78" t="str">
        <f>IF(K84="","",AN84)</f>
        <v/>
      </c>
      <c r="M84" s="76" t="str">
        <f>IF(AP84="","",IF(L84="","",AO84))</f>
        <v/>
      </c>
      <c r="N84" s="21"/>
      <c r="O84" s="21"/>
      <c r="P84" s="21"/>
      <c r="Q84" s="21"/>
      <c r="R84" s="21"/>
      <c r="S84" s="22"/>
      <c r="T84" s="21"/>
      <c r="U84" s="22"/>
      <c r="V84" s="21"/>
      <c r="W84" s="21"/>
      <c r="X84" s="21"/>
      <c r="Y84" s="56"/>
      <c r="Z84" s="56"/>
      <c r="AA84" s="57">
        <f>AA82+1</f>
        <v>37</v>
      </c>
      <c r="AB84" s="50">
        <f t="shared" si="4"/>
        <v>0</v>
      </c>
      <c r="AC84" s="50">
        <f>IF(K84="",AC82,K84)</f>
        <v>64.914285714285711</v>
      </c>
      <c r="AD84" s="50">
        <f>AD83</f>
        <v>66</v>
      </c>
      <c r="AE84" s="50">
        <f>IF($F$6&gt;$F$7,IF(AE82&gt;AD84,AE82+$AE$9,AD84),IF($F$6&lt;$F$7,IF(AE82&lt;AD84,AE82+$AE$9,AD84),AD84))</f>
        <v>66</v>
      </c>
      <c r="AF84" s="49" t="str">
        <f t="shared" si="63"/>
        <v/>
      </c>
      <c r="AG84" s="49" t="str">
        <f t="shared" si="56"/>
        <v/>
      </c>
      <c r="AH84" s="49" t="str">
        <f t="shared" si="57"/>
        <v/>
      </c>
      <c r="AI84" s="49" t="str">
        <f t="shared" si="58"/>
        <v/>
      </c>
      <c r="AJ84" s="49" t="str">
        <f t="shared" si="59"/>
        <v/>
      </c>
      <c r="AK84" s="49" t="str">
        <f t="shared" si="60"/>
        <v/>
      </c>
      <c r="AL84" s="49" t="str">
        <f t="shared" si="61"/>
        <v/>
      </c>
      <c r="AM84" s="58" t="str">
        <f t="shared" si="9"/>
        <v/>
      </c>
      <c r="AN84" s="137" t="str">
        <f>IF(AM84="","",AM84-AM82)</f>
        <v/>
      </c>
      <c r="AO84" s="135" t="str">
        <f>IF(AP84="","",IF(AN84="","",MROUND(AP84,5)))</f>
        <v/>
      </c>
      <c r="AP84" s="50">
        <f>IF(AB85=0,$AP82,IF(AB84=0,$AP82,((K85+(((-L84)*$AQ$7)/AB85)))+M82+M80+M78+M76+M74)/6)</f>
        <v>2304.1370000000065</v>
      </c>
      <c r="AQ84" s="50"/>
      <c r="AR84" s="50"/>
      <c r="AS84" s="50"/>
      <c r="AT84" s="50"/>
      <c r="AU84" s="50"/>
      <c r="AV84" s="50"/>
      <c r="AW84" s="50"/>
      <c r="AX84" s="50"/>
    </row>
    <row r="85" spans="1:50" ht="14.4" x14ac:dyDescent="0.3">
      <c r="A85" s="6"/>
      <c r="B85" s="91"/>
      <c r="C85" s="36" t="str">
        <f t="shared" si="16"/>
        <v>Cal.</v>
      </c>
      <c r="D85" s="24"/>
      <c r="E85" s="25"/>
      <c r="F85" s="25"/>
      <c r="G85" s="25"/>
      <c r="H85" s="25"/>
      <c r="I85" s="25"/>
      <c r="J85" s="26"/>
      <c r="K85" s="27" t="str">
        <f t="shared" si="3"/>
        <v/>
      </c>
      <c r="L85" s="79"/>
      <c r="M85" s="77"/>
      <c r="N85" s="21"/>
      <c r="O85" s="21"/>
      <c r="P85" s="21"/>
      <c r="Q85" s="21"/>
      <c r="R85" s="21"/>
      <c r="S85" s="22"/>
      <c r="T85" s="21"/>
      <c r="U85" s="22"/>
      <c r="V85" s="21"/>
      <c r="W85" s="21"/>
      <c r="X85" s="21"/>
      <c r="Y85" s="56"/>
      <c r="Z85" s="56"/>
      <c r="AA85" s="57">
        <f>AA84+0.5</f>
        <v>37.5</v>
      </c>
      <c r="AB85" s="50">
        <f t="shared" si="4"/>
        <v>0</v>
      </c>
      <c r="AC85" s="50">
        <f t="shared" ref="AC85:AD85" si="67">AC84</f>
        <v>64.914285714285711</v>
      </c>
      <c r="AD85" s="50">
        <f t="shared" si="67"/>
        <v>66</v>
      </c>
      <c r="AE85" s="50">
        <f>IF($AE$9=0,0,(AE84+AE86)/2)</f>
        <v>66</v>
      </c>
      <c r="AF85" s="49" t="str">
        <f t="shared" si="63"/>
        <v/>
      </c>
      <c r="AG85" s="49" t="str">
        <f t="shared" si="56"/>
        <v/>
      </c>
      <c r="AH85" s="49" t="str">
        <f t="shared" si="57"/>
        <v/>
      </c>
      <c r="AI85" s="49" t="str">
        <f t="shared" si="58"/>
        <v/>
      </c>
      <c r="AJ85" s="49" t="str">
        <f t="shared" si="59"/>
        <v/>
      </c>
      <c r="AK85" s="49" t="str">
        <f t="shared" si="60"/>
        <v/>
      </c>
      <c r="AL85" s="49" t="str">
        <f t="shared" si="61"/>
        <v/>
      </c>
      <c r="AM85" s="59" t="str">
        <f t="shared" si="9"/>
        <v/>
      </c>
      <c r="AN85" s="136"/>
      <c r="AO85" s="136"/>
      <c r="AP85" s="50"/>
      <c r="AQ85" s="50"/>
      <c r="AR85" s="50"/>
      <c r="AS85" s="50"/>
      <c r="AT85" s="50"/>
      <c r="AU85" s="50"/>
      <c r="AV85" s="50"/>
      <c r="AW85" s="50"/>
      <c r="AX85" s="50"/>
    </row>
    <row r="86" spans="1:50" ht="14.4" x14ac:dyDescent="0.3">
      <c r="A86" s="6"/>
      <c r="B86" s="90">
        <f>IF(B84="","",B84+7)</f>
        <v>44460</v>
      </c>
      <c r="C86" s="37" t="str">
        <f t="shared" si="16"/>
        <v>Weight</v>
      </c>
      <c r="D86" s="24"/>
      <c r="E86" s="25"/>
      <c r="F86" s="25"/>
      <c r="G86" s="25"/>
      <c r="H86" s="25"/>
      <c r="I86" s="25"/>
      <c r="J86" s="26"/>
      <c r="K86" s="29" t="str">
        <f t="shared" si="3"/>
        <v/>
      </c>
      <c r="L86" s="80" t="str">
        <f>IF(K86="","",AN86)</f>
        <v/>
      </c>
      <c r="M86" s="81" t="str">
        <f>IF(AP86="","",IF(L86="","",AO86))</f>
        <v/>
      </c>
      <c r="N86" s="21"/>
      <c r="O86" s="132" t="str">
        <f>IF(M90="","","From")</f>
        <v/>
      </c>
      <c r="P86" s="120"/>
      <c r="Q86" s="133" t="str">
        <f>IF(M90="","",B84)</f>
        <v/>
      </c>
      <c r="R86" s="120"/>
      <c r="S86" s="120"/>
      <c r="T86" s="134" t="str">
        <f>IF(M90="","","to")</f>
        <v/>
      </c>
      <c r="U86" s="119" t="str">
        <f>IF(M90="","",B90)</f>
        <v/>
      </c>
      <c r="V86" s="120"/>
      <c r="W86" s="120"/>
      <c r="X86" s="121"/>
      <c r="Y86" s="60"/>
      <c r="Z86" s="56"/>
      <c r="AA86" s="57">
        <f>AA84+1</f>
        <v>38</v>
      </c>
      <c r="AB86" s="50">
        <f t="shared" si="4"/>
        <v>0</v>
      </c>
      <c r="AC86" s="50">
        <f>IF(K86="",AC84,K86)</f>
        <v>64.914285714285711</v>
      </c>
      <c r="AD86" s="50">
        <f>AD85</f>
        <v>66</v>
      </c>
      <c r="AE86" s="50">
        <f>IF($F$6&gt;$F$7,IF(AE84&gt;AD86,AE84+$AE$9,AD86),IF($F$6&lt;$F$7,IF(AE84&lt;AD86,AE84+$AE$9,AD86),AD86))</f>
        <v>66</v>
      </c>
      <c r="AF86" s="49" t="str">
        <f t="shared" si="63"/>
        <v/>
      </c>
      <c r="AG86" s="49" t="str">
        <f t="shared" si="56"/>
        <v/>
      </c>
      <c r="AH86" s="49" t="str">
        <f t="shared" si="57"/>
        <v/>
      </c>
      <c r="AI86" s="49" t="str">
        <f t="shared" si="58"/>
        <v/>
      </c>
      <c r="AJ86" s="49" t="str">
        <f t="shared" si="59"/>
        <v/>
      </c>
      <c r="AK86" s="49" t="str">
        <f t="shared" si="60"/>
        <v/>
      </c>
      <c r="AL86" s="49" t="str">
        <f t="shared" si="61"/>
        <v/>
      </c>
      <c r="AM86" s="58" t="str">
        <f t="shared" si="9"/>
        <v/>
      </c>
      <c r="AN86" s="137" t="str">
        <f>IF(AM86="","",AM86-AM84)</f>
        <v/>
      </c>
      <c r="AO86" s="135" t="str">
        <f>IF(AP86="","",IF(AN86="","",MROUND(AP86,5)))</f>
        <v/>
      </c>
      <c r="AP86" s="50">
        <f>IF(AB87=0,$AP84,IF(AB86=0,$AP84,((K87+(((-L86)*$AQ$7)/AB87)))+M84+M82+M80+M78+M76)/6)</f>
        <v>2304.1370000000065</v>
      </c>
      <c r="AQ86" s="50"/>
      <c r="AR86" s="50"/>
      <c r="AS86" s="50"/>
      <c r="AT86" s="50"/>
      <c r="AU86" s="50"/>
      <c r="AV86" s="50"/>
      <c r="AW86" s="50"/>
      <c r="AX86" s="50"/>
    </row>
    <row r="87" spans="1:50" ht="14.4" x14ac:dyDescent="0.3">
      <c r="A87" s="6"/>
      <c r="B87" s="91"/>
      <c r="C87" s="38" t="str">
        <f t="shared" si="16"/>
        <v>Cal.</v>
      </c>
      <c r="D87" s="24"/>
      <c r="E87" s="25"/>
      <c r="F87" s="25"/>
      <c r="G87" s="25"/>
      <c r="H87" s="25"/>
      <c r="I87" s="25"/>
      <c r="J87" s="26"/>
      <c r="K87" s="27" t="str">
        <f t="shared" si="3"/>
        <v/>
      </c>
      <c r="L87" s="79"/>
      <c r="M87" s="77"/>
      <c r="N87" s="21"/>
      <c r="O87" s="89"/>
      <c r="P87" s="113"/>
      <c r="Q87" s="113"/>
      <c r="R87" s="113"/>
      <c r="S87" s="113"/>
      <c r="T87" s="113"/>
      <c r="U87" s="113"/>
      <c r="V87" s="113"/>
      <c r="W87" s="113"/>
      <c r="X87" s="114"/>
      <c r="Y87" s="60"/>
      <c r="Z87" s="56"/>
      <c r="AA87" s="57">
        <f>AA86+0.5</f>
        <v>38.5</v>
      </c>
      <c r="AB87" s="50">
        <f t="shared" si="4"/>
        <v>0</v>
      </c>
      <c r="AC87" s="50">
        <f t="shared" ref="AC87:AD87" si="68">AC86</f>
        <v>64.914285714285711</v>
      </c>
      <c r="AD87" s="50">
        <f t="shared" si="68"/>
        <v>66</v>
      </c>
      <c r="AE87" s="50">
        <f>IF($AE$9=0,0,(AE86+AE88)/2)</f>
        <v>66</v>
      </c>
      <c r="AF87" s="49" t="str">
        <f t="shared" si="63"/>
        <v/>
      </c>
      <c r="AG87" s="49" t="str">
        <f t="shared" si="56"/>
        <v/>
      </c>
      <c r="AH87" s="49" t="str">
        <f t="shared" si="57"/>
        <v/>
      </c>
      <c r="AI87" s="49" t="str">
        <f t="shared" si="58"/>
        <v/>
      </c>
      <c r="AJ87" s="49" t="str">
        <f t="shared" si="59"/>
        <v/>
      </c>
      <c r="AK87" s="49" t="str">
        <f t="shared" si="60"/>
        <v/>
      </c>
      <c r="AL87" s="49" t="str">
        <f t="shared" si="61"/>
        <v/>
      </c>
      <c r="AM87" s="59" t="str">
        <f t="shared" si="9"/>
        <v/>
      </c>
      <c r="AN87" s="136"/>
      <c r="AO87" s="136"/>
      <c r="AP87" s="50"/>
      <c r="AQ87" s="50"/>
      <c r="AR87" s="50"/>
      <c r="AS87" s="50"/>
      <c r="AT87" s="50"/>
      <c r="AU87" s="50"/>
      <c r="AV87" s="50"/>
      <c r="AW87" s="50"/>
      <c r="AX87" s="50"/>
    </row>
    <row r="88" spans="1:50" ht="14.4" x14ac:dyDescent="0.3">
      <c r="A88" s="6"/>
      <c r="B88" s="90">
        <f>IF(B86="","",B86+7)</f>
        <v>44467</v>
      </c>
      <c r="C88" s="37" t="str">
        <f t="shared" si="16"/>
        <v>Weight</v>
      </c>
      <c r="D88" s="24"/>
      <c r="E88" s="25"/>
      <c r="F88" s="25"/>
      <c r="G88" s="25"/>
      <c r="H88" s="25"/>
      <c r="I88" s="25"/>
      <c r="J88" s="26"/>
      <c r="K88" s="29" t="str">
        <f t="shared" si="3"/>
        <v/>
      </c>
      <c r="L88" s="80" t="str">
        <f>IF(K88="","",AN88)</f>
        <v/>
      </c>
      <c r="M88" s="81" t="str">
        <f>IF(AP88="","",IF(L88="","",AO88))</f>
        <v/>
      </c>
      <c r="N88" s="21"/>
      <c r="O88" s="127" t="str">
        <f>IF(M90="","",IF(K90=K82,"No Weight Change",IF(K90&gt;K82,"You Gained:","You Lost:")))</f>
        <v/>
      </c>
      <c r="P88" s="113"/>
      <c r="Q88" s="113"/>
      <c r="R88" s="113"/>
      <c r="S88" s="113"/>
      <c r="T88" s="113"/>
      <c r="U88" s="31" t="str">
        <f>IF(M90="","",IF(K90=K82,"",IF(K90&gt;K82,K90-K82,K82-K90)))</f>
        <v/>
      </c>
      <c r="V88" s="112" t="str">
        <f>IF(O88="","",IF(O88="No Weight Change","",IF($F$4="Lb","Lb",IF($F$4="Kg","Kg",""))))</f>
        <v/>
      </c>
      <c r="W88" s="113"/>
      <c r="X88" s="114"/>
      <c r="Y88" s="60"/>
      <c r="Z88" s="56"/>
      <c r="AA88" s="57">
        <f>AA86+1</f>
        <v>39</v>
      </c>
      <c r="AB88" s="50">
        <f t="shared" si="4"/>
        <v>0</v>
      </c>
      <c r="AC88" s="50">
        <f>IF(K88="",AC86,K88)</f>
        <v>64.914285714285711</v>
      </c>
      <c r="AD88" s="50">
        <f>AD87</f>
        <v>66</v>
      </c>
      <c r="AE88" s="50">
        <f>IF($F$6&gt;$F$7,IF(AE86&gt;AD88,AE86+$AE$9,AD88),IF($F$6&lt;$F$7,IF(AE86&lt;AD88,AE86+$AE$9,AD88),AD88))</f>
        <v>66</v>
      </c>
      <c r="AF88" s="49" t="str">
        <f t="shared" si="63"/>
        <v/>
      </c>
      <c r="AG88" s="49" t="str">
        <f t="shared" si="56"/>
        <v/>
      </c>
      <c r="AH88" s="49" t="str">
        <f t="shared" si="57"/>
        <v/>
      </c>
      <c r="AI88" s="49" t="str">
        <f t="shared" si="58"/>
        <v/>
      </c>
      <c r="AJ88" s="49" t="str">
        <f t="shared" si="59"/>
        <v/>
      </c>
      <c r="AK88" s="49" t="str">
        <f t="shared" si="60"/>
        <v/>
      </c>
      <c r="AL88" s="49" t="str">
        <f t="shared" si="61"/>
        <v/>
      </c>
      <c r="AM88" s="58" t="str">
        <f t="shared" si="9"/>
        <v/>
      </c>
      <c r="AN88" s="137" t="str">
        <f>IF(AM88="","",AM88-AM86)</f>
        <v/>
      </c>
      <c r="AO88" s="135" t="str">
        <f>IF(AP88="","",IF(AN88="","",MROUND(AP88,5)))</f>
        <v/>
      </c>
      <c r="AP88" s="50">
        <f>IF(AB89=0,$AP86,IF(AB88=0,$AP86,((K89+(((-L88)*$AQ$7)/AB89)))+M86+M84+M82+M80+M78)/6)</f>
        <v>2304.1370000000065</v>
      </c>
      <c r="AQ88" s="50"/>
      <c r="AR88" s="50"/>
      <c r="AS88" s="50"/>
      <c r="AT88" s="50"/>
      <c r="AU88" s="50"/>
      <c r="AV88" s="50"/>
      <c r="AW88" s="50"/>
      <c r="AX88" s="50"/>
    </row>
    <row r="89" spans="1:50" ht="14.4" x14ac:dyDescent="0.3">
      <c r="A89" s="6"/>
      <c r="B89" s="91"/>
      <c r="C89" s="38" t="str">
        <f t="shared" si="16"/>
        <v>Cal.</v>
      </c>
      <c r="D89" s="24"/>
      <c r="E89" s="25"/>
      <c r="F89" s="25"/>
      <c r="G89" s="25"/>
      <c r="H89" s="25"/>
      <c r="I89" s="25"/>
      <c r="J89" s="26"/>
      <c r="K89" s="27" t="str">
        <f t="shared" si="3"/>
        <v/>
      </c>
      <c r="L89" s="79"/>
      <c r="M89" s="77"/>
      <c r="N89" s="21"/>
      <c r="O89" s="128" t="str">
        <f>IF(M90="","",IF(K90=K82,"","At a Rate Of"))</f>
        <v/>
      </c>
      <c r="P89" s="113"/>
      <c r="Q89" s="113"/>
      <c r="R89" s="113"/>
      <c r="S89" s="113"/>
      <c r="T89" s="131" t="str">
        <f>IF(O89="","",U88/4)</f>
        <v/>
      </c>
      <c r="U89" s="113"/>
      <c r="V89" s="129" t="str">
        <f>IF(O88="","",IF(O88="No Weight Change","",IF($F$4="Lb","Lb/Wk",IF($F$4="Kg","Kg/Wk",""))))</f>
        <v/>
      </c>
      <c r="W89" s="113"/>
      <c r="X89" s="114"/>
      <c r="Y89" s="60"/>
      <c r="Z89" s="56"/>
      <c r="AA89" s="57">
        <f>AA88+0.5</f>
        <v>39.5</v>
      </c>
      <c r="AB89" s="50">
        <f t="shared" si="4"/>
        <v>0</v>
      </c>
      <c r="AC89" s="50">
        <f t="shared" ref="AC89:AD89" si="69">AC88</f>
        <v>64.914285714285711</v>
      </c>
      <c r="AD89" s="50">
        <f t="shared" si="69"/>
        <v>66</v>
      </c>
      <c r="AE89" s="50">
        <f>IF($AE$9=0,0,(AE88+AE90)/2)</f>
        <v>66</v>
      </c>
      <c r="AF89" s="49" t="str">
        <f t="shared" si="63"/>
        <v/>
      </c>
      <c r="AG89" s="49" t="str">
        <f t="shared" si="56"/>
        <v/>
      </c>
      <c r="AH89" s="49" t="str">
        <f t="shared" si="57"/>
        <v/>
      </c>
      <c r="AI89" s="49" t="str">
        <f t="shared" si="58"/>
        <v/>
      </c>
      <c r="AJ89" s="49" t="str">
        <f t="shared" si="59"/>
        <v/>
      </c>
      <c r="AK89" s="49" t="str">
        <f t="shared" si="60"/>
        <v/>
      </c>
      <c r="AL89" s="49" t="str">
        <f t="shared" si="61"/>
        <v/>
      </c>
      <c r="AM89" s="59" t="str">
        <f t="shared" si="9"/>
        <v/>
      </c>
      <c r="AN89" s="136"/>
      <c r="AO89" s="136"/>
      <c r="AP89" s="50"/>
      <c r="AQ89" s="50"/>
      <c r="AR89" s="50"/>
      <c r="AS89" s="50"/>
      <c r="AT89" s="50"/>
      <c r="AU89" s="50"/>
      <c r="AV89" s="50"/>
      <c r="AW89" s="50"/>
      <c r="AX89" s="50"/>
    </row>
    <row r="90" spans="1:50" ht="14.4" x14ac:dyDescent="0.3">
      <c r="A90" s="6"/>
      <c r="B90" s="90">
        <f>IF(B88="","",B88+7)</f>
        <v>44474</v>
      </c>
      <c r="C90" s="37" t="str">
        <f t="shared" si="16"/>
        <v>Weight</v>
      </c>
      <c r="D90" s="24"/>
      <c r="E90" s="25"/>
      <c r="F90" s="25"/>
      <c r="G90" s="25"/>
      <c r="H90" s="25"/>
      <c r="I90" s="25"/>
      <c r="J90" s="26"/>
      <c r="K90" s="29" t="str">
        <f t="shared" si="3"/>
        <v/>
      </c>
      <c r="L90" s="80" t="str">
        <f>IF(K90="","",AN90)</f>
        <v/>
      </c>
      <c r="M90" s="81" t="str">
        <f>IF(AP90="","",IF(L90="","",AO90))</f>
        <v/>
      </c>
      <c r="N90" s="21"/>
      <c r="O90" s="130" t="str">
        <f>IF(T89="","","You have")</f>
        <v/>
      </c>
      <c r="P90" s="113"/>
      <c r="Q90" s="113"/>
      <c r="R90" s="113"/>
      <c r="S90" s="115" t="str">
        <f>IF(T89="","",IF(K90&gt;F79,K90-F79,F79-K90))</f>
        <v/>
      </c>
      <c r="T90" s="117" t="str">
        <f>IF(T89="","",IF(T89="No Weight Change","",IF(F76="Lb","Lb to go!",IF(F76="Kg","Kg to go!",""))))</f>
        <v/>
      </c>
      <c r="U90" s="113"/>
      <c r="V90" s="113"/>
      <c r="W90" s="113"/>
      <c r="X90" s="114"/>
      <c r="Y90" s="60"/>
      <c r="Z90" s="56"/>
      <c r="AA90" s="57">
        <f>AA88+1</f>
        <v>40</v>
      </c>
      <c r="AB90" s="50">
        <f t="shared" si="4"/>
        <v>0</v>
      </c>
      <c r="AC90" s="50">
        <f>IF(K90="",AC88,K90)</f>
        <v>64.914285714285711</v>
      </c>
      <c r="AD90" s="50">
        <f>AD89</f>
        <v>66</v>
      </c>
      <c r="AE90" s="50">
        <f>IF($F$6&gt;$F$7,IF(AE88&gt;AD90,AE88+$AE$9,AD90),IF($F$6&lt;$F$7,IF(AE88&lt;AD90,AE88+$AE$9,AD90),AD90))</f>
        <v>66</v>
      </c>
      <c r="AF90" s="49" t="str">
        <f t="shared" si="63"/>
        <v/>
      </c>
      <c r="AG90" s="49" t="str">
        <f t="shared" si="56"/>
        <v/>
      </c>
      <c r="AH90" s="49" t="str">
        <f t="shared" si="57"/>
        <v/>
      </c>
      <c r="AI90" s="49" t="str">
        <f t="shared" si="58"/>
        <v/>
      </c>
      <c r="AJ90" s="49" t="str">
        <f t="shared" si="59"/>
        <v/>
      </c>
      <c r="AK90" s="49" t="str">
        <f t="shared" si="60"/>
        <v/>
      </c>
      <c r="AL90" s="49" t="str">
        <f t="shared" si="61"/>
        <v/>
      </c>
      <c r="AM90" s="58" t="str">
        <f t="shared" si="9"/>
        <v/>
      </c>
      <c r="AN90" s="137" t="str">
        <f>IF(AM90="","",AM90-AM88)</f>
        <v/>
      </c>
      <c r="AO90" s="135" t="str">
        <f>IF(AP90="","",IF(AN90="","",MROUND(AP90,5)))</f>
        <v/>
      </c>
      <c r="AP90" s="50">
        <f>IF(AB91=0,$AP88,IF(AB90=0,$AP88,((K91+(((-L90)*$AQ$7)/AB91)))+M88+M86+M84+M82+M80)/6)</f>
        <v>2304.1370000000065</v>
      </c>
      <c r="AQ90" s="50"/>
      <c r="AR90" s="50"/>
      <c r="AS90" s="50"/>
      <c r="AT90" s="50"/>
      <c r="AU90" s="50"/>
      <c r="AV90" s="50"/>
      <c r="AW90" s="50"/>
      <c r="AX90" s="50"/>
    </row>
    <row r="91" spans="1:50" ht="14.4" x14ac:dyDescent="0.3">
      <c r="A91" s="6"/>
      <c r="B91" s="126"/>
      <c r="C91" s="39" t="str">
        <f t="shared" si="16"/>
        <v>Cal.</v>
      </c>
      <c r="D91" s="33"/>
      <c r="E91" s="34"/>
      <c r="F91" s="34"/>
      <c r="G91" s="34"/>
      <c r="H91" s="34"/>
      <c r="I91" s="34"/>
      <c r="J91" s="35"/>
      <c r="K91" s="32" t="str">
        <f t="shared" si="3"/>
        <v/>
      </c>
      <c r="L91" s="116"/>
      <c r="M91" s="118"/>
      <c r="N91" s="21"/>
      <c r="O91" s="126"/>
      <c r="P91" s="116"/>
      <c r="Q91" s="116"/>
      <c r="R91" s="116"/>
      <c r="S91" s="116"/>
      <c r="T91" s="116"/>
      <c r="U91" s="116"/>
      <c r="V91" s="116"/>
      <c r="W91" s="116"/>
      <c r="X91" s="118"/>
      <c r="Y91" s="60"/>
      <c r="Z91" s="56"/>
      <c r="AA91" s="57">
        <f>AA90+0.5</f>
        <v>40.5</v>
      </c>
      <c r="AB91" s="50">
        <f t="shared" si="4"/>
        <v>0</v>
      </c>
      <c r="AC91" s="50">
        <f t="shared" ref="AC91:AD91" si="70">AC90</f>
        <v>64.914285714285711</v>
      </c>
      <c r="AD91" s="50">
        <f t="shared" si="70"/>
        <v>66</v>
      </c>
      <c r="AE91" s="50">
        <f>IF($AE$9=0,0,(AE90+AE92)/2)</f>
        <v>66</v>
      </c>
      <c r="AF91" s="49" t="str">
        <f t="shared" si="63"/>
        <v/>
      </c>
      <c r="AG91" s="49" t="str">
        <f t="shared" si="56"/>
        <v/>
      </c>
      <c r="AH91" s="49" t="str">
        <f t="shared" si="57"/>
        <v/>
      </c>
      <c r="AI91" s="49" t="str">
        <f t="shared" si="58"/>
        <v/>
      </c>
      <c r="AJ91" s="49" t="str">
        <f t="shared" si="59"/>
        <v/>
      </c>
      <c r="AK91" s="49" t="str">
        <f t="shared" si="60"/>
        <v/>
      </c>
      <c r="AL91" s="49" t="str">
        <f t="shared" si="61"/>
        <v/>
      </c>
      <c r="AM91" s="59" t="str">
        <f t="shared" si="9"/>
        <v/>
      </c>
      <c r="AN91" s="136"/>
      <c r="AO91" s="136"/>
      <c r="AP91" s="50"/>
      <c r="AQ91" s="50"/>
      <c r="AR91" s="50"/>
      <c r="AS91" s="50"/>
      <c r="AT91" s="50"/>
      <c r="AU91" s="50"/>
      <c r="AV91" s="50"/>
      <c r="AW91" s="50"/>
      <c r="AX91" s="50"/>
    </row>
    <row r="92" spans="1:50" ht="14.4" x14ac:dyDescent="0.3">
      <c r="A92" s="6"/>
      <c r="B92" s="88">
        <f>IF(B90="","",B90+7)</f>
        <v>44481</v>
      </c>
      <c r="C92" s="16" t="str">
        <f t="shared" si="16"/>
        <v>Weight</v>
      </c>
      <c r="D92" s="17"/>
      <c r="E92" s="18"/>
      <c r="F92" s="18"/>
      <c r="G92" s="18"/>
      <c r="H92" s="18"/>
      <c r="I92" s="18"/>
      <c r="J92" s="19"/>
      <c r="K92" s="20" t="str">
        <f t="shared" si="3"/>
        <v/>
      </c>
      <c r="L92" s="78" t="str">
        <f>IF(K92="","",AN92)</f>
        <v/>
      </c>
      <c r="M92" s="76" t="str">
        <f>IF(AP92="","",IF(L92="","",AO92))</f>
        <v/>
      </c>
      <c r="N92" s="21"/>
      <c r="O92" s="21"/>
      <c r="P92" s="21"/>
      <c r="Q92" s="21"/>
      <c r="R92" s="21"/>
      <c r="S92" s="22"/>
      <c r="T92" s="21"/>
      <c r="U92" s="22"/>
      <c r="V92" s="21"/>
      <c r="W92" s="21"/>
      <c r="X92" s="21"/>
      <c r="Y92" s="56"/>
      <c r="Z92" s="56"/>
      <c r="AA92" s="57">
        <f>AA90+1</f>
        <v>41</v>
      </c>
      <c r="AB92" s="50">
        <f t="shared" si="4"/>
        <v>0</v>
      </c>
      <c r="AC92" s="50">
        <f>IF(K92="",AC90,K92)</f>
        <v>64.914285714285711</v>
      </c>
      <c r="AD92" s="50">
        <f>AD91</f>
        <v>66</v>
      </c>
      <c r="AE92" s="50">
        <f>IF($F$6&gt;$F$7,IF(AE90&gt;AD92,AE90+$AE$9,AD92),IF($F$6&lt;$F$7,IF(AE90&lt;AD92,AE90+$AE$9,AD92),AD92))</f>
        <v>66</v>
      </c>
      <c r="AF92" s="49" t="str">
        <f t="shared" si="63"/>
        <v/>
      </c>
      <c r="AG92" s="49" t="str">
        <f t="shared" si="56"/>
        <v/>
      </c>
      <c r="AH92" s="49" t="str">
        <f t="shared" si="57"/>
        <v/>
      </c>
      <c r="AI92" s="49" t="str">
        <f t="shared" si="58"/>
        <v/>
      </c>
      <c r="AJ92" s="49" t="str">
        <f t="shared" si="59"/>
        <v/>
      </c>
      <c r="AK92" s="49" t="str">
        <f t="shared" si="60"/>
        <v/>
      </c>
      <c r="AL92" s="49" t="str">
        <f t="shared" si="61"/>
        <v/>
      </c>
      <c r="AM92" s="58" t="str">
        <f t="shared" si="9"/>
        <v/>
      </c>
      <c r="AN92" s="137" t="str">
        <f>IF(AM92="","",AM92-AM90)</f>
        <v/>
      </c>
      <c r="AO92" s="135" t="str">
        <f>IF(AP92="","",IF(AN92="","",MROUND(AP92,5)))</f>
        <v/>
      </c>
      <c r="AP92" s="50">
        <f>IF(AB93=0,$AP90,IF(AB92=0,$AP90,((K93+(((-L92)*$AQ$7)/AB93)))+M90+M88+M86+M84+M82)/6)</f>
        <v>2304.1370000000065</v>
      </c>
      <c r="AQ92" s="50"/>
      <c r="AR92" s="50"/>
      <c r="AS92" s="50"/>
      <c r="AT92" s="50"/>
      <c r="AU92" s="50"/>
      <c r="AV92" s="50"/>
      <c r="AW92" s="50"/>
      <c r="AX92" s="50"/>
    </row>
    <row r="93" spans="1:50" ht="14.4" x14ac:dyDescent="0.3">
      <c r="A93" s="6"/>
      <c r="B93" s="91"/>
      <c r="C93" s="36" t="str">
        <f t="shared" si="16"/>
        <v>Cal.</v>
      </c>
      <c r="D93" s="24"/>
      <c r="E93" s="25"/>
      <c r="F93" s="25"/>
      <c r="G93" s="25"/>
      <c r="H93" s="25"/>
      <c r="I93" s="25"/>
      <c r="J93" s="26"/>
      <c r="K93" s="27" t="str">
        <f t="shared" si="3"/>
        <v/>
      </c>
      <c r="L93" s="79"/>
      <c r="M93" s="77"/>
      <c r="N93" s="21"/>
      <c r="O93" s="21"/>
      <c r="P93" s="21"/>
      <c r="Q93" s="21"/>
      <c r="R93" s="21"/>
      <c r="S93" s="22"/>
      <c r="T93" s="21"/>
      <c r="U93" s="22"/>
      <c r="V93" s="21"/>
      <c r="W93" s="21"/>
      <c r="X93" s="21"/>
      <c r="Y93" s="56"/>
      <c r="Z93" s="56"/>
      <c r="AA93" s="57">
        <f>AA92+0.5</f>
        <v>41.5</v>
      </c>
      <c r="AB93" s="50">
        <f t="shared" si="4"/>
        <v>0</v>
      </c>
      <c r="AC93" s="50">
        <f t="shared" ref="AC93:AD93" si="71">AC92</f>
        <v>64.914285714285711</v>
      </c>
      <c r="AD93" s="50">
        <f t="shared" si="71"/>
        <v>66</v>
      </c>
      <c r="AE93" s="50">
        <f>IF($AE$9=0,0,(AE92+AE94)/2)</f>
        <v>66</v>
      </c>
      <c r="AF93" s="49" t="str">
        <f t="shared" si="63"/>
        <v/>
      </c>
      <c r="AG93" s="49" t="str">
        <f t="shared" si="56"/>
        <v/>
      </c>
      <c r="AH93" s="49" t="str">
        <f t="shared" si="57"/>
        <v/>
      </c>
      <c r="AI93" s="49" t="str">
        <f t="shared" si="58"/>
        <v/>
      </c>
      <c r="AJ93" s="49" t="str">
        <f t="shared" si="59"/>
        <v/>
      </c>
      <c r="AK93" s="49" t="str">
        <f t="shared" si="60"/>
        <v/>
      </c>
      <c r="AL93" s="49" t="str">
        <f t="shared" si="61"/>
        <v/>
      </c>
      <c r="AM93" s="59" t="str">
        <f t="shared" si="9"/>
        <v/>
      </c>
      <c r="AN93" s="136"/>
      <c r="AO93" s="136"/>
      <c r="AP93" s="50"/>
      <c r="AQ93" s="50"/>
      <c r="AR93" s="50"/>
      <c r="AS93" s="50"/>
      <c r="AT93" s="50"/>
      <c r="AU93" s="50"/>
      <c r="AV93" s="50"/>
      <c r="AW93" s="50"/>
      <c r="AX93" s="50"/>
    </row>
    <row r="94" spans="1:50" ht="14.4" x14ac:dyDescent="0.3">
      <c r="A94" s="6"/>
      <c r="B94" s="90">
        <f>IF(B92="","",B92+7)</f>
        <v>44488</v>
      </c>
      <c r="C94" s="37" t="str">
        <f t="shared" si="16"/>
        <v>Weight</v>
      </c>
      <c r="D94" s="24"/>
      <c r="E94" s="25"/>
      <c r="F94" s="25"/>
      <c r="G94" s="25"/>
      <c r="H94" s="25"/>
      <c r="I94" s="25"/>
      <c r="J94" s="26"/>
      <c r="K94" s="29" t="str">
        <f t="shared" si="3"/>
        <v/>
      </c>
      <c r="L94" s="80" t="str">
        <f>IF(K94="","",AN94)</f>
        <v/>
      </c>
      <c r="M94" s="81" t="str">
        <f>IF(AP94="","",IF(L94="","",AO94))</f>
        <v/>
      </c>
      <c r="N94" s="21"/>
      <c r="O94" s="132" t="str">
        <f>IF(M98="","","From")</f>
        <v/>
      </c>
      <c r="P94" s="120"/>
      <c r="Q94" s="133" t="str">
        <f>IF(M98="","",B92)</f>
        <v/>
      </c>
      <c r="R94" s="120"/>
      <c r="S94" s="120"/>
      <c r="T94" s="134" t="str">
        <f>IF(M98="","","to")</f>
        <v/>
      </c>
      <c r="U94" s="119" t="str">
        <f>IF(M98="","",B98)</f>
        <v/>
      </c>
      <c r="V94" s="120"/>
      <c r="W94" s="120"/>
      <c r="X94" s="121"/>
      <c r="Y94" s="60"/>
      <c r="Z94" s="56"/>
      <c r="AA94" s="57">
        <f>AA92+1</f>
        <v>42</v>
      </c>
      <c r="AB94" s="50">
        <f t="shared" si="4"/>
        <v>0</v>
      </c>
      <c r="AC94" s="50">
        <f>IF(K94="",AC92,K94)</f>
        <v>64.914285714285711</v>
      </c>
      <c r="AD94" s="50">
        <f>AD93</f>
        <v>66</v>
      </c>
      <c r="AE94" s="50">
        <f>IF($F$6&gt;$F$7,IF(AE92&gt;AD94,AE92+$AE$9,AD94),IF($F$6&lt;$F$7,IF(AE92&lt;AD94,AE92+$AE$9,AD94),AD94))</f>
        <v>66</v>
      </c>
      <c r="AF94" s="49" t="str">
        <f t="shared" si="63"/>
        <v/>
      </c>
      <c r="AG94" s="49" t="str">
        <f t="shared" si="56"/>
        <v/>
      </c>
      <c r="AH94" s="49" t="str">
        <f t="shared" si="57"/>
        <v/>
      </c>
      <c r="AI94" s="49" t="str">
        <f t="shared" si="58"/>
        <v/>
      </c>
      <c r="AJ94" s="49" t="str">
        <f t="shared" si="59"/>
        <v/>
      </c>
      <c r="AK94" s="49" t="str">
        <f t="shared" si="60"/>
        <v/>
      </c>
      <c r="AL94" s="49" t="str">
        <f t="shared" si="61"/>
        <v/>
      </c>
      <c r="AM94" s="58" t="str">
        <f t="shared" si="9"/>
        <v/>
      </c>
      <c r="AN94" s="137" t="str">
        <f>IF(AM94="","",AM94-AM92)</f>
        <v/>
      </c>
      <c r="AO94" s="135" t="str">
        <f>IF(AP94="","",IF(AN94="","",MROUND(AP94,5)))</f>
        <v/>
      </c>
      <c r="AP94" s="50">
        <f>IF(AB95=0,$AP92,IF(AB94=0,$AP92,((K95+(((-L94)*$AQ$7)/AB95)))+M92+M90+M88+M86+M84)/6)</f>
        <v>2304.1370000000065</v>
      </c>
      <c r="AQ94" s="50"/>
      <c r="AR94" s="50"/>
      <c r="AS94" s="50"/>
      <c r="AT94" s="50"/>
      <c r="AU94" s="50"/>
      <c r="AV94" s="50"/>
      <c r="AW94" s="50"/>
      <c r="AX94" s="50"/>
    </row>
    <row r="95" spans="1:50" ht="14.4" x14ac:dyDescent="0.3">
      <c r="A95" s="6"/>
      <c r="B95" s="91"/>
      <c r="C95" s="38" t="str">
        <f t="shared" si="16"/>
        <v>Cal.</v>
      </c>
      <c r="D95" s="24"/>
      <c r="E95" s="25"/>
      <c r="F95" s="25"/>
      <c r="G95" s="25"/>
      <c r="H95" s="25"/>
      <c r="I95" s="25"/>
      <c r="J95" s="26"/>
      <c r="K95" s="27" t="str">
        <f t="shared" si="3"/>
        <v/>
      </c>
      <c r="L95" s="79"/>
      <c r="M95" s="77"/>
      <c r="N95" s="21"/>
      <c r="O95" s="89"/>
      <c r="P95" s="113"/>
      <c r="Q95" s="113"/>
      <c r="R95" s="113"/>
      <c r="S95" s="113"/>
      <c r="T95" s="113"/>
      <c r="U95" s="113"/>
      <c r="V95" s="113"/>
      <c r="W95" s="113"/>
      <c r="X95" s="114"/>
      <c r="Y95" s="60"/>
      <c r="Z95" s="56"/>
      <c r="AA95" s="57">
        <f>AA94+0.5</f>
        <v>42.5</v>
      </c>
      <c r="AB95" s="50">
        <f t="shared" si="4"/>
        <v>0</v>
      </c>
      <c r="AC95" s="50">
        <f t="shared" ref="AC95:AD95" si="72">AC94</f>
        <v>64.914285714285711</v>
      </c>
      <c r="AD95" s="50">
        <f t="shared" si="72"/>
        <v>66</v>
      </c>
      <c r="AE95" s="50">
        <f>IF($AE$9=0,0,(AE94+AE96)/2)</f>
        <v>66</v>
      </c>
      <c r="AF95" s="49" t="str">
        <f t="shared" si="63"/>
        <v/>
      </c>
      <c r="AG95" s="49" t="str">
        <f t="shared" si="56"/>
        <v/>
      </c>
      <c r="AH95" s="49" t="str">
        <f t="shared" si="57"/>
        <v/>
      </c>
      <c r="AI95" s="49" t="str">
        <f t="shared" si="58"/>
        <v/>
      </c>
      <c r="AJ95" s="49" t="str">
        <f t="shared" si="59"/>
        <v/>
      </c>
      <c r="AK95" s="49" t="str">
        <f t="shared" si="60"/>
        <v/>
      </c>
      <c r="AL95" s="49" t="str">
        <f t="shared" si="61"/>
        <v/>
      </c>
      <c r="AM95" s="59" t="str">
        <f t="shared" si="9"/>
        <v/>
      </c>
      <c r="AN95" s="136"/>
      <c r="AO95" s="136"/>
      <c r="AP95" s="50"/>
      <c r="AQ95" s="50"/>
      <c r="AR95" s="50"/>
      <c r="AS95" s="50"/>
      <c r="AT95" s="50"/>
      <c r="AU95" s="50"/>
      <c r="AV95" s="50"/>
      <c r="AW95" s="50"/>
      <c r="AX95" s="50"/>
    </row>
    <row r="96" spans="1:50" ht="14.4" x14ac:dyDescent="0.3">
      <c r="A96" s="6"/>
      <c r="B96" s="90">
        <f>IF(B94="","",B94+7)</f>
        <v>44495</v>
      </c>
      <c r="C96" s="37" t="str">
        <f t="shared" si="16"/>
        <v>Weight</v>
      </c>
      <c r="D96" s="24"/>
      <c r="E96" s="25"/>
      <c r="F96" s="25"/>
      <c r="G96" s="25"/>
      <c r="H96" s="25"/>
      <c r="I96" s="25"/>
      <c r="J96" s="26"/>
      <c r="K96" s="29" t="str">
        <f t="shared" si="3"/>
        <v/>
      </c>
      <c r="L96" s="80" t="str">
        <f>IF(K96="","",AN96)</f>
        <v/>
      </c>
      <c r="M96" s="81" t="str">
        <f>IF(AP96="","",IF(L96="","",AO96))</f>
        <v/>
      </c>
      <c r="N96" s="21"/>
      <c r="O96" s="127" t="str">
        <f>IF(M98="","",IF(K98=K90,"No Weight Change",IF(K98&gt;K90,"You Gained:","You Lost:")))</f>
        <v/>
      </c>
      <c r="P96" s="113"/>
      <c r="Q96" s="113"/>
      <c r="R96" s="113"/>
      <c r="S96" s="113"/>
      <c r="T96" s="113"/>
      <c r="U96" s="31" t="str">
        <f>IF(M98="","",IF(K98=K90,"",IF(K98&gt;K90,K98-K90,K90-K98)))</f>
        <v/>
      </c>
      <c r="V96" s="112" t="str">
        <f>IF(O96="","",IF(O96="No Weight Change","",IF($F$4="Lb","Lb",IF($F$4="Kg","Kg",""))))</f>
        <v/>
      </c>
      <c r="W96" s="113"/>
      <c r="X96" s="114"/>
      <c r="Y96" s="60"/>
      <c r="Z96" s="56"/>
      <c r="AA96" s="57">
        <f>AA94+1</f>
        <v>43</v>
      </c>
      <c r="AB96" s="50">
        <f t="shared" si="4"/>
        <v>0</v>
      </c>
      <c r="AC96" s="50">
        <f>IF(K96="",AC94,K96)</f>
        <v>64.914285714285711</v>
      </c>
      <c r="AD96" s="50">
        <f>AD95</f>
        <v>66</v>
      </c>
      <c r="AE96" s="50">
        <f>IF($F$6&gt;$F$7,IF(AE94&gt;AD96,AE94+$AE$9,AD96),IF($F$6&lt;$F$7,IF(AE94&lt;AD96,AE94+$AE$9,AD96),AD96))</f>
        <v>66</v>
      </c>
      <c r="AF96" s="49" t="str">
        <f t="shared" si="63"/>
        <v/>
      </c>
      <c r="AG96" s="49" t="str">
        <f t="shared" si="56"/>
        <v/>
      </c>
      <c r="AH96" s="49" t="str">
        <f t="shared" si="57"/>
        <v/>
      </c>
      <c r="AI96" s="49" t="str">
        <f t="shared" si="58"/>
        <v/>
      </c>
      <c r="AJ96" s="49" t="str">
        <f t="shared" si="59"/>
        <v/>
      </c>
      <c r="AK96" s="49" t="str">
        <f t="shared" si="60"/>
        <v/>
      </c>
      <c r="AL96" s="49" t="str">
        <f t="shared" si="61"/>
        <v/>
      </c>
      <c r="AM96" s="58" t="str">
        <f t="shared" si="9"/>
        <v/>
      </c>
      <c r="AN96" s="137" t="str">
        <f>IF(AM96="","",AM96-AM94)</f>
        <v/>
      </c>
      <c r="AO96" s="135" t="str">
        <f>IF(AP96="","",IF(AN96="","",MROUND(AP96,5)))</f>
        <v/>
      </c>
      <c r="AP96" s="50">
        <f>IF(AB97=0,$AP94,IF(AB96=0,$AP94,((K97+(((-L96)*$AQ$7)/AB97)))+M94+M92+M90+M88+M86)/6)</f>
        <v>2304.1370000000065</v>
      </c>
      <c r="AQ96" s="50"/>
      <c r="AR96" s="50"/>
      <c r="AS96" s="50"/>
      <c r="AT96" s="50"/>
      <c r="AU96" s="50"/>
      <c r="AV96" s="50"/>
      <c r="AW96" s="50"/>
      <c r="AX96" s="50"/>
    </row>
    <row r="97" spans="1:50" ht="14.4" x14ac:dyDescent="0.3">
      <c r="A97" s="6"/>
      <c r="B97" s="91"/>
      <c r="C97" s="38" t="str">
        <f t="shared" si="16"/>
        <v>Cal.</v>
      </c>
      <c r="D97" s="24"/>
      <c r="E97" s="25"/>
      <c r="F97" s="25"/>
      <c r="G97" s="25"/>
      <c r="H97" s="25"/>
      <c r="I97" s="25"/>
      <c r="J97" s="26"/>
      <c r="K97" s="27" t="str">
        <f t="shared" si="3"/>
        <v/>
      </c>
      <c r="L97" s="79"/>
      <c r="M97" s="77"/>
      <c r="N97" s="21"/>
      <c r="O97" s="128" t="str">
        <f>IF(M98="","",IF(K98=K90,"","At a Rate Of"))</f>
        <v/>
      </c>
      <c r="P97" s="113"/>
      <c r="Q97" s="113"/>
      <c r="R97" s="113"/>
      <c r="S97" s="113"/>
      <c r="T97" s="131" t="str">
        <f>IF(O97="","",U96/4)</f>
        <v/>
      </c>
      <c r="U97" s="113"/>
      <c r="V97" s="129" t="str">
        <f>IF(O96="","",IF(O96="No Weight Change","",IF($F$4="Lb","Lb/Wk",IF($F$4="Kg","Kg/Wk",""))))</f>
        <v/>
      </c>
      <c r="W97" s="113"/>
      <c r="X97" s="114"/>
      <c r="Y97" s="60"/>
      <c r="Z97" s="56"/>
      <c r="AA97" s="57">
        <f>AA96+0.5</f>
        <v>43.5</v>
      </c>
      <c r="AB97" s="50">
        <f t="shared" si="4"/>
        <v>0</v>
      </c>
      <c r="AC97" s="50">
        <f t="shared" ref="AC97:AD97" si="73">AC96</f>
        <v>64.914285714285711</v>
      </c>
      <c r="AD97" s="50">
        <f t="shared" si="73"/>
        <v>66</v>
      </c>
      <c r="AE97" s="50">
        <f>IF($AE$9=0,0,(AE96+AE98)/2)</f>
        <v>66</v>
      </c>
      <c r="AF97" s="49" t="str">
        <f t="shared" si="63"/>
        <v/>
      </c>
      <c r="AG97" s="49" t="str">
        <f t="shared" si="56"/>
        <v/>
      </c>
      <c r="AH97" s="49" t="str">
        <f t="shared" si="57"/>
        <v/>
      </c>
      <c r="AI97" s="49" t="str">
        <f t="shared" si="58"/>
        <v/>
      </c>
      <c r="AJ97" s="49" t="str">
        <f t="shared" si="59"/>
        <v/>
      </c>
      <c r="AK97" s="49" t="str">
        <f t="shared" si="60"/>
        <v/>
      </c>
      <c r="AL97" s="49" t="str">
        <f t="shared" si="61"/>
        <v/>
      </c>
      <c r="AM97" s="59" t="str">
        <f t="shared" si="9"/>
        <v/>
      </c>
      <c r="AN97" s="136"/>
      <c r="AO97" s="136"/>
      <c r="AP97" s="50"/>
      <c r="AQ97" s="50"/>
      <c r="AR97" s="50"/>
      <c r="AS97" s="50"/>
      <c r="AT97" s="50"/>
      <c r="AU97" s="50"/>
      <c r="AV97" s="50"/>
      <c r="AW97" s="50"/>
      <c r="AX97" s="50"/>
    </row>
    <row r="98" spans="1:50" ht="14.4" x14ac:dyDescent="0.3">
      <c r="A98" s="6"/>
      <c r="B98" s="90">
        <f>IF(B96="","",B96+7)</f>
        <v>44502</v>
      </c>
      <c r="C98" s="37" t="str">
        <f t="shared" si="16"/>
        <v>Weight</v>
      </c>
      <c r="D98" s="24"/>
      <c r="E98" s="25"/>
      <c r="F98" s="25"/>
      <c r="G98" s="25"/>
      <c r="H98" s="25"/>
      <c r="I98" s="25"/>
      <c r="J98" s="26"/>
      <c r="K98" s="29" t="str">
        <f t="shared" si="3"/>
        <v/>
      </c>
      <c r="L98" s="80" t="str">
        <f>IF(K98="","",AN98)</f>
        <v/>
      </c>
      <c r="M98" s="81" t="str">
        <f>IF(AP98="","",IF(L98="","",AO98))</f>
        <v/>
      </c>
      <c r="N98" s="21"/>
      <c r="O98" s="130" t="str">
        <f>IF(T97="","","You have")</f>
        <v/>
      </c>
      <c r="P98" s="113"/>
      <c r="Q98" s="113"/>
      <c r="R98" s="113"/>
      <c r="S98" s="115" t="str">
        <f>IF(T97="","",IF(K98&gt;F87,K98-F87,F87-K98))</f>
        <v/>
      </c>
      <c r="T98" s="117" t="str">
        <f>IF(T97="","",IF(T97="No Weight Change","",IF(F84="Lb","Lb to go!",IF(F84="Kg","Kg to go!",""))))</f>
        <v/>
      </c>
      <c r="U98" s="113"/>
      <c r="V98" s="113"/>
      <c r="W98" s="113"/>
      <c r="X98" s="114"/>
      <c r="Y98" s="60"/>
      <c r="Z98" s="56"/>
      <c r="AA98" s="57">
        <f>AA96+1</f>
        <v>44</v>
      </c>
      <c r="AB98" s="50">
        <f t="shared" si="4"/>
        <v>0</v>
      </c>
      <c r="AC98" s="50">
        <f>IF(K98="",AC96,K98)</f>
        <v>64.914285714285711</v>
      </c>
      <c r="AD98" s="50">
        <f>AD97</f>
        <v>66</v>
      </c>
      <c r="AE98" s="50">
        <f>IF($F$6&gt;$F$7,IF(AE96&gt;AD98,AE96+$AE$9,AD98),IF($F$6&lt;$F$7,IF(AE96&lt;AD98,AE96+$AE$9,AD98),AD98))</f>
        <v>66</v>
      </c>
      <c r="AF98" s="49" t="str">
        <f t="shared" si="63"/>
        <v/>
      </c>
      <c r="AG98" s="49" t="str">
        <f t="shared" si="56"/>
        <v/>
      </c>
      <c r="AH98" s="49" t="str">
        <f t="shared" si="57"/>
        <v/>
      </c>
      <c r="AI98" s="49" t="str">
        <f t="shared" si="58"/>
        <v/>
      </c>
      <c r="AJ98" s="49" t="str">
        <f t="shared" si="59"/>
        <v/>
      </c>
      <c r="AK98" s="49" t="str">
        <f t="shared" si="60"/>
        <v/>
      </c>
      <c r="AL98" s="49" t="str">
        <f t="shared" si="61"/>
        <v/>
      </c>
      <c r="AM98" s="58" t="str">
        <f t="shared" si="9"/>
        <v/>
      </c>
      <c r="AN98" s="137" t="str">
        <f>IF(AM98="","",AM98-AM96)</f>
        <v/>
      </c>
      <c r="AO98" s="135" t="str">
        <f>IF(AP98="","",IF(AN98="","",MROUND(AP98,5)))</f>
        <v/>
      </c>
      <c r="AP98" s="50">
        <f>IF(AB99=0,$AP96,IF(AB98=0,$AP96,((K99+(((-L98)*$AQ$7)/AB99)))+M96+M94+M92+M90+M88)/6)</f>
        <v>2304.1370000000065</v>
      </c>
      <c r="AQ98" s="50"/>
      <c r="AR98" s="50"/>
      <c r="AS98" s="50"/>
      <c r="AT98" s="50"/>
      <c r="AU98" s="50"/>
      <c r="AV98" s="50"/>
      <c r="AW98" s="50"/>
      <c r="AX98" s="50"/>
    </row>
    <row r="99" spans="1:50" ht="14.4" x14ac:dyDescent="0.3">
      <c r="A99" s="6"/>
      <c r="B99" s="126"/>
      <c r="C99" s="39" t="str">
        <f t="shared" si="16"/>
        <v>Cal.</v>
      </c>
      <c r="D99" s="33"/>
      <c r="E99" s="34"/>
      <c r="F99" s="34"/>
      <c r="G99" s="34"/>
      <c r="H99" s="34"/>
      <c r="I99" s="34"/>
      <c r="J99" s="35"/>
      <c r="K99" s="32" t="str">
        <f t="shared" si="3"/>
        <v/>
      </c>
      <c r="L99" s="116"/>
      <c r="M99" s="118"/>
      <c r="N99" s="21"/>
      <c r="O99" s="126"/>
      <c r="P99" s="116"/>
      <c r="Q99" s="116"/>
      <c r="R99" s="116"/>
      <c r="S99" s="116"/>
      <c r="T99" s="116"/>
      <c r="U99" s="116"/>
      <c r="V99" s="116"/>
      <c r="W99" s="116"/>
      <c r="X99" s="118"/>
      <c r="Y99" s="60"/>
      <c r="Z99" s="56"/>
      <c r="AA99" s="57">
        <f>AA98+0.5</f>
        <v>44.5</v>
      </c>
      <c r="AB99" s="50">
        <f t="shared" si="4"/>
        <v>0</v>
      </c>
      <c r="AC99" s="50">
        <f t="shared" ref="AC99:AD99" si="74">AC98</f>
        <v>64.914285714285711</v>
      </c>
      <c r="AD99" s="50">
        <f t="shared" si="74"/>
        <v>66</v>
      </c>
      <c r="AE99" s="50">
        <f>IF($AE$9=0,0,(AE98+AE100)/2)</f>
        <v>66</v>
      </c>
      <c r="AF99" s="49" t="str">
        <f t="shared" si="63"/>
        <v/>
      </c>
      <c r="AG99" s="49" t="str">
        <f t="shared" si="56"/>
        <v/>
      </c>
      <c r="AH99" s="49" t="str">
        <f t="shared" si="57"/>
        <v/>
      </c>
      <c r="AI99" s="49" t="str">
        <f t="shared" si="58"/>
        <v/>
      </c>
      <c r="AJ99" s="49" t="str">
        <f t="shared" si="59"/>
        <v/>
      </c>
      <c r="AK99" s="49" t="str">
        <f t="shared" si="60"/>
        <v/>
      </c>
      <c r="AL99" s="49" t="str">
        <f t="shared" si="61"/>
        <v/>
      </c>
      <c r="AM99" s="59" t="str">
        <f t="shared" si="9"/>
        <v/>
      </c>
      <c r="AN99" s="136"/>
      <c r="AO99" s="136"/>
      <c r="AP99" s="50"/>
      <c r="AQ99" s="50"/>
      <c r="AR99" s="50"/>
      <c r="AS99" s="50"/>
      <c r="AT99" s="50"/>
      <c r="AU99" s="50"/>
      <c r="AV99" s="50"/>
      <c r="AW99" s="50"/>
      <c r="AX99" s="50"/>
    </row>
    <row r="100" spans="1:50" ht="14.4" x14ac:dyDescent="0.3">
      <c r="A100" s="6"/>
      <c r="B100" s="88">
        <f>IF(B98="","",B98+7)</f>
        <v>44509</v>
      </c>
      <c r="C100" s="16" t="str">
        <f t="shared" si="16"/>
        <v>Weight</v>
      </c>
      <c r="D100" s="17"/>
      <c r="E100" s="18"/>
      <c r="F100" s="18"/>
      <c r="G100" s="18"/>
      <c r="H100" s="18"/>
      <c r="I100" s="18"/>
      <c r="J100" s="19"/>
      <c r="K100" s="20" t="str">
        <f t="shared" si="3"/>
        <v/>
      </c>
      <c r="L100" s="78" t="str">
        <f>IF(K100="","",AN100)</f>
        <v/>
      </c>
      <c r="M100" s="76" t="str">
        <f>IF(AP100="","",IF(L100="","",AO100))</f>
        <v/>
      </c>
      <c r="N100" s="21"/>
      <c r="O100" s="21"/>
      <c r="P100" s="21"/>
      <c r="Q100" s="21"/>
      <c r="R100" s="21"/>
      <c r="S100" s="22"/>
      <c r="T100" s="21"/>
      <c r="U100" s="22"/>
      <c r="V100" s="21"/>
      <c r="W100" s="21"/>
      <c r="X100" s="21"/>
      <c r="Y100" s="56"/>
      <c r="Z100" s="56"/>
      <c r="AA100" s="57">
        <f>AA98+1</f>
        <v>45</v>
      </c>
      <c r="AB100" s="50">
        <f t="shared" si="4"/>
        <v>0</v>
      </c>
      <c r="AC100" s="50">
        <f>IF(K100="",AC98,K100)</f>
        <v>64.914285714285711</v>
      </c>
      <c r="AD100" s="50">
        <f>AD99</f>
        <v>66</v>
      </c>
      <c r="AE100" s="50">
        <f>IF($F$6&gt;$F$7,IF(AE98&gt;AD100,AE98+$AE$9,AD100),IF($F$6&lt;$F$7,IF(AE98&lt;AD100,AE98+$AE$9,AD100),AD100))</f>
        <v>66</v>
      </c>
      <c r="AF100" s="49" t="str">
        <f t="shared" si="63"/>
        <v/>
      </c>
      <c r="AG100" s="49" t="str">
        <f t="shared" si="56"/>
        <v/>
      </c>
      <c r="AH100" s="49" t="str">
        <f t="shared" si="57"/>
        <v/>
      </c>
      <c r="AI100" s="49" t="str">
        <f t="shared" si="58"/>
        <v/>
      </c>
      <c r="AJ100" s="49" t="str">
        <f t="shared" si="59"/>
        <v/>
      </c>
      <c r="AK100" s="49" t="str">
        <f t="shared" si="60"/>
        <v/>
      </c>
      <c r="AL100" s="49" t="str">
        <f t="shared" si="61"/>
        <v/>
      </c>
      <c r="AM100" s="58" t="str">
        <f t="shared" si="9"/>
        <v/>
      </c>
      <c r="AN100" s="137" t="str">
        <f>IF(AM100="","",AM100-AM98)</f>
        <v/>
      </c>
      <c r="AO100" s="135" t="str">
        <f>IF(AP100="","",IF(AN100="","",MROUND(AP100,5)))</f>
        <v/>
      </c>
      <c r="AP100" s="50">
        <f>IF(AB101=0,$AP98,IF(AB100=0,$AP98,((K101+(((-L100)*$AQ$7)/AB101)))+M98+M96+M94+M92+M90)/6)</f>
        <v>2304.1370000000065</v>
      </c>
      <c r="AQ100" s="50"/>
      <c r="AR100" s="50"/>
      <c r="AS100" s="50"/>
      <c r="AT100" s="50"/>
      <c r="AU100" s="50"/>
      <c r="AV100" s="50"/>
      <c r="AW100" s="50"/>
      <c r="AX100" s="50"/>
    </row>
    <row r="101" spans="1:50" ht="14.4" x14ac:dyDescent="0.3">
      <c r="A101" s="6"/>
      <c r="B101" s="91"/>
      <c r="C101" s="36" t="str">
        <f t="shared" si="16"/>
        <v>Cal.</v>
      </c>
      <c r="D101" s="24"/>
      <c r="E101" s="25"/>
      <c r="F101" s="25"/>
      <c r="G101" s="25"/>
      <c r="H101" s="25"/>
      <c r="I101" s="25"/>
      <c r="J101" s="26"/>
      <c r="K101" s="27" t="str">
        <f t="shared" si="3"/>
        <v/>
      </c>
      <c r="L101" s="79"/>
      <c r="M101" s="77"/>
      <c r="N101" s="21"/>
      <c r="O101" s="21"/>
      <c r="P101" s="21"/>
      <c r="Q101" s="21"/>
      <c r="R101" s="21"/>
      <c r="S101" s="22"/>
      <c r="T101" s="21"/>
      <c r="U101" s="22"/>
      <c r="V101" s="21"/>
      <c r="W101" s="21"/>
      <c r="X101" s="21"/>
      <c r="Y101" s="56"/>
      <c r="Z101" s="56"/>
      <c r="AA101" s="57">
        <f>AA100+0.5</f>
        <v>45.5</v>
      </c>
      <c r="AB101" s="50">
        <f t="shared" si="4"/>
        <v>0</v>
      </c>
      <c r="AC101" s="50">
        <f t="shared" ref="AC101:AD101" si="75">AC100</f>
        <v>64.914285714285711</v>
      </c>
      <c r="AD101" s="50">
        <f t="shared" si="75"/>
        <v>66</v>
      </c>
      <c r="AE101" s="50">
        <f>IF($AE$9=0,0,(AE100+AE102)/2)</f>
        <v>66</v>
      </c>
      <c r="AF101" s="49" t="str">
        <f t="shared" si="63"/>
        <v/>
      </c>
      <c r="AG101" s="49" t="str">
        <f t="shared" si="56"/>
        <v/>
      </c>
      <c r="AH101" s="49" t="str">
        <f t="shared" si="57"/>
        <v/>
      </c>
      <c r="AI101" s="49" t="str">
        <f t="shared" si="58"/>
        <v/>
      </c>
      <c r="AJ101" s="49" t="str">
        <f t="shared" si="59"/>
        <v/>
      </c>
      <c r="AK101" s="49" t="str">
        <f t="shared" si="60"/>
        <v/>
      </c>
      <c r="AL101" s="49" t="str">
        <f t="shared" si="61"/>
        <v/>
      </c>
      <c r="AM101" s="59" t="str">
        <f t="shared" si="9"/>
        <v/>
      </c>
      <c r="AN101" s="136"/>
      <c r="AO101" s="136"/>
      <c r="AP101" s="50"/>
      <c r="AQ101" s="50"/>
      <c r="AR101" s="50"/>
      <c r="AS101" s="50"/>
      <c r="AT101" s="50"/>
      <c r="AU101" s="50"/>
      <c r="AV101" s="50"/>
      <c r="AW101" s="50"/>
      <c r="AX101" s="50"/>
    </row>
    <row r="102" spans="1:50" ht="14.4" x14ac:dyDescent="0.3">
      <c r="A102" s="6"/>
      <c r="B102" s="90">
        <f>IF(B100="","",B100+7)</f>
        <v>44516</v>
      </c>
      <c r="C102" s="37" t="str">
        <f t="shared" si="16"/>
        <v>Weight</v>
      </c>
      <c r="D102" s="24"/>
      <c r="E102" s="25"/>
      <c r="F102" s="25"/>
      <c r="G102" s="25"/>
      <c r="H102" s="25"/>
      <c r="I102" s="25"/>
      <c r="J102" s="26"/>
      <c r="K102" s="29" t="str">
        <f t="shared" si="3"/>
        <v/>
      </c>
      <c r="L102" s="80" t="str">
        <f>IF(K102="","",AN102)</f>
        <v/>
      </c>
      <c r="M102" s="81" t="str">
        <f>IF(AP102="","",IF(L102="","",AO102))</f>
        <v/>
      </c>
      <c r="N102" s="21"/>
      <c r="O102" s="132" t="str">
        <f>IF(M106="","","From")</f>
        <v/>
      </c>
      <c r="P102" s="120"/>
      <c r="Q102" s="133" t="str">
        <f>IF(M106="","",B100)</f>
        <v/>
      </c>
      <c r="R102" s="120"/>
      <c r="S102" s="120"/>
      <c r="T102" s="134" t="str">
        <f>IF(M106="","","to")</f>
        <v/>
      </c>
      <c r="U102" s="119" t="str">
        <f>IF(M106="","",B106)</f>
        <v/>
      </c>
      <c r="V102" s="120"/>
      <c r="W102" s="120"/>
      <c r="X102" s="121"/>
      <c r="Y102" s="60"/>
      <c r="Z102" s="56"/>
      <c r="AA102" s="57">
        <f>AA100+1</f>
        <v>46</v>
      </c>
      <c r="AB102" s="50">
        <f t="shared" si="4"/>
        <v>0</v>
      </c>
      <c r="AC102" s="50">
        <f t="shared" ref="AC102:AD102" si="76">AC101</f>
        <v>64.914285714285711</v>
      </c>
      <c r="AD102" s="50">
        <f t="shared" si="76"/>
        <v>66</v>
      </c>
      <c r="AE102" s="50">
        <f>IF($F$6&gt;$F$7,IF(AE100&gt;AD102,AE100+$AE$9,AD102),IF($F$6&lt;$F$7,IF(AE100&lt;AD102,AE100+$AE$9,AD102),AD102))</f>
        <v>66</v>
      </c>
      <c r="AF102" s="49" t="str">
        <f t="shared" si="63"/>
        <v/>
      </c>
      <c r="AG102" s="49" t="str">
        <f t="shared" si="56"/>
        <v/>
      </c>
      <c r="AH102" s="49" t="str">
        <f t="shared" si="57"/>
        <v/>
      </c>
      <c r="AI102" s="49" t="str">
        <f t="shared" si="58"/>
        <v/>
      </c>
      <c r="AJ102" s="49" t="str">
        <f t="shared" si="59"/>
        <v/>
      </c>
      <c r="AK102" s="49" t="str">
        <f t="shared" si="60"/>
        <v/>
      </c>
      <c r="AL102" s="49" t="str">
        <f t="shared" si="61"/>
        <v/>
      </c>
      <c r="AM102" s="58" t="str">
        <f t="shared" si="9"/>
        <v/>
      </c>
      <c r="AN102" s="137" t="str">
        <f>IF(AM102="","",AM102-AM100)</f>
        <v/>
      </c>
      <c r="AO102" s="135" t="str">
        <f>IF(AP102="","",IF(AN102="","",MROUND(AP102,5)))</f>
        <v/>
      </c>
      <c r="AP102" s="50">
        <f>IF(AB103=0,$AP100,IF(AB102=0,$AP100,((K103+(((-L102)*$AQ$7)/AB103)))+M100+M98+M96+M94+M92)/6)</f>
        <v>2304.1370000000065</v>
      </c>
      <c r="AQ102" s="50"/>
      <c r="AR102" s="50"/>
      <c r="AS102" s="50"/>
      <c r="AT102" s="50"/>
      <c r="AU102" s="50"/>
      <c r="AV102" s="50"/>
      <c r="AW102" s="50"/>
      <c r="AX102" s="50"/>
    </row>
    <row r="103" spans="1:50" ht="14.4" x14ac:dyDescent="0.3">
      <c r="A103" s="6"/>
      <c r="B103" s="91"/>
      <c r="C103" s="38" t="str">
        <f t="shared" si="16"/>
        <v>Cal.</v>
      </c>
      <c r="D103" s="24"/>
      <c r="E103" s="25"/>
      <c r="F103" s="25"/>
      <c r="G103" s="25"/>
      <c r="H103" s="25"/>
      <c r="I103" s="25"/>
      <c r="J103" s="26"/>
      <c r="K103" s="27" t="str">
        <f t="shared" si="3"/>
        <v/>
      </c>
      <c r="L103" s="79"/>
      <c r="M103" s="77"/>
      <c r="N103" s="21"/>
      <c r="O103" s="89"/>
      <c r="P103" s="113"/>
      <c r="Q103" s="113"/>
      <c r="R103" s="113"/>
      <c r="S103" s="113"/>
      <c r="T103" s="113"/>
      <c r="U103" s="113"/>
      <c r="V103" s="113"/>
      <c r="W103" s="113"/>
      <c r="X103" s="114"/>
      <c r="Y103" s="60"/>
      <c r="Z103" s="56"/>
      <c r="AA103" s="57">
        <f>AA102+0.5</f>
        <v>46.5</v>
      </c>
      <c r="AB103" s="50">
        <f t="shared" si="4"/>
        <v>0</v>
      </c>
      <c r="AC103" s="50">
        <f t="shared" ref="AC103:AD103" si="77">AC102</f>
        <v>64.914285714285711</v>
      </c>
      <c r="AD103" s="50">
        <f t="shared" si="77"/>
        <v>66</v>
      </c>
      <c r="AE103" s="50">
        <f>IF($AE$9=0,0,(AE102+AE104)/2)</f>
        <v>66</v>
      </c>
      <c r="AF103" s="49" t="str">
        <f t="shared" si="63"/>
        <v/>
      </c>
      <c r="AG103" s="49" t="str">
        <f t="shared" si="56"/>
        <v/>
      </c>
      <c r="AH103" s="49" t="str">
        <f t="shared" si="57"/>
        <v/>
      </c>
      <c r="AI103" s="49" t="str">
        <f t="shared" si="58"/>
        <v/>
      </c>
      <c r="AJ103" s="49" t="str">
        <f t="shared" si="59"/>
        <v/>
      </c>
      <c r="AK103" s="49" t="str">
        <f t="shared" si="60"/>
        <v/>
      </c>
      <c r="AL103" s="49" t="str">
        <f t="shared" si="61"/>
        <v/>
      </c>
      <c r="AM103" s="59" t="str">
        <f t="shared" si="9"/>
        <v/>
      </c>
      <c r="AN103" s="136"/>
      <c r="AO103" s="136"/>
      <c r="AP103" s="50"/>
      <c r="AQ103" s="50"/>
      <c r="AR103" s="50"/>
      <c r="AS103" s="50"/>
      <c r="AT103" s="50"/>
      <c r="AU103" s="50"/>
      <c r="AV103" s="50"/>
      <c r="AW103" s="50"/>
      <c r="AX103" s="50"/>
    </row>
    <row r="104" spans="1:50" ht="14.4" x14ac:dyDescent="0.3">
      <c r="A104" s="6"/>
      <c r="B104" s="90">
        <f>IF(B102="","",B102+7)</f>
        <v>44523</v>
      </c>
      <c r="C104" s="37" t="str">
        <f t="shared" si="16"/>
        <v>Weight</v>
      </c>
      <c r="D104" s="24"/>
      <c r="E104" s="25"/>
      <c r="F104" s="25"/>
      <c r="G104" s="25"/>
      <c r="H104" s="25"/>
      <c r="I104" s="25"/>
      <c r="J104" s="26"/>
      <c r="K104" s="29" t="str">
        <f t="shared" si="3"/>
        <v/>
      </c>
      <c r="L104" s="80" t="str">
        <f>IF(K104="","",AN104)</f>
        <v/>
      </c>
      <c r="M104" s="81" t="str">
        <f>IF(AP104="","",IF(L104="","",AO104))</f>
        <v/>
      </c>
      <c r="N104" s="21"/>
      <c r="O104" s="127" t="str">
        <f>IF(M106="","",IF(K106=K98,"No Weight Change",IF(K106&gt;K98,"You Gained:","You Lost:")))</f>
        <v/>
      </c>
      <c r="P104" s="113"/>
      <c r="Q104" s="113"/>
      <c r="R104" s="113"/>
      <c r="S104" s="113"/>
      <c r="T104" s="113"/>
      <c r="U104" s="31" t="str">
        <f>IF(M106="","",IF(K106=K98,"",IF(K106&gt;K98,K106-K98,K98-K106)))</f>
        <v/>
      </c>
      <c r="V104" s="112" t="str">
        <f>IF(O104="","",IF(O104="No Weight Change","",IF($F$4="Lb","Lb",IF($F$4="Kg","Kg",""))))</f>
        <v/>
      </c>
      <c r="W104" s="113"/>
      <c r="X104" s="114"/>
      <c r="Y104" s="60"/>
      <c r="Z104" s="56"/>
      <c r="AA104" s="57">
        <f>AA102+1</f>
        <v>47</v>
      </c>
      <c r="AB104" s="50">
        <f t="shared" si="4"/>
        <v>0</v>
      </c>
      <c r="AC104" s="50">
        <f>IF(K104="",AC102,K104)</f>
        <v>64.914285714285711</v>
      </c>
      <c r="AD104" s="50">
        <f>AD103</f>
        <v>66</v>
      </c>
      <c r="AE104" s="50">
        <f>IF($F$6&gt;$F$7,IF(AE102&gt;AD104,AE102+$AE$9,AD104),IF($F$6&lt;$F$7,IF(AE102&lt;AD104,AE102+$AE$9,AD104),AD104))</f>
        <v>66</v>
      </c>
      <c r="AF104" s="49" t="str">
        <f t="shared" si="63"/>
        <v/>
      </c>
      <c r="AG104" s="49" t="str">
        <f t="shared" si="56"/>
        <v/>
      </c>
      <c r="AH104" s="49" t="str">
        <f t="shared" si="57"/>
        <v/>
      </c>
      <c r="AI104" s="49" t="str">
        <f t="shared" si="58"/>
        <v/>
      </c>
      <c r="AJ104" s="49" t="str">
        <f t="shared" si="59"/>
        <v/>
      </c>
      <c r="AK104" s="49" t="str">
        <f t="shared" si="60"/>
        <v/>
      </c>
      <c r="AL104" s="49" t="str">
        <f t="shared" si="61"/>
        <v/>
      </c>
      <c r="AM104" s="58" t="str">
        <f t="shared" si="9"/>
        <v/>
      </c>
      <c r="AN104" s="137" t="str">
        <f>IF(AM104="","",AM104-AM102)</f>
        <v/>
      </c>
      <c r="AO104" s="135" t="str">
        <f>IF(AP104="","",IF(AN104="","",MROUND(AP104,5)))</f>
        <v/>
      </c>
      <c r="AP104" s="50">
        <f>IF(AB105=0,$AP102,IF(AB104=0,$AP102,((K105+(((-L104)*$AQ$7)/AB105)))+M102+M100+M98+M96+M94)/6)</f>
        <v>2304.1370000000065</v>
      </c>
      <c r="AQ104" s="50"/>
      <c r="AR104" s="50"/>
      <c r="AS104" s="50"/>
      <c r="AT104" s="50"/>
      <c r="AU104" s="50"/>
      <c r="AV104" s="50"/>
      <c r="AW104" s="50"/>
      <c r="AX104" s="50"/>
    </row>
    <row r="105" spans="1:50" ht="14.4" x14ac:dyDescent="0.3">
      <c r="A105" s="6"/>
      <c r="B105" s="91"/>
      <c r="C105" s="38" t="str">
        <f t="shared" si="16"/>
        <v>Cal.</v>
      </c>
      <c r="D105" s="24"/>
      <c r="E105" s="25"/>
      <c r="F105" s="25"/>
      <c r="G105" s="25"/>
      <c r="H105" s="25"/>
      <c r="I105" s="25"/>
      <c r="J105" s="26"/>
      <c r="K105" s="27" t="str">
        <f t="shared" si="3"/>
        <v/>
      </c>
      <c r="L105" s="79"/>
      <c r="M105" s="77"/>
      <c r="N105" s="21"/>
      <c r="O105" s="128" t="str">
        <f>IF(M106="","",IF(K106=K98,"","At a Rate Of"))</f>
        <v/>
      </c>
      <c r="P105" s="113"/>
      <c r="Q105" s="113"/>
      <c r="R105" s="113"/>
      <c r="S105" s="113"/>
      <c r="T105" s="131" t="str">
        <f>IF(O105="","",U104/4)</f>
        <v/>
      </c>
      <c r="U105" s="113"/>
      <c r="V105" s="129" t="str">
        <f>IF(O104="","",IF(O104="No Weight Change","",IF($F$4="Lb","Lb/Wk",IF($F$4="Kg","Kg/Wk",""))))</f>
        <v/>
      </c>
      <c r="W105" s="113"/>
      <c r="X105" s="114"/>
      <c r="Y105" s="60"/>
      <c r="Z105" s="56"/>
      <c r="AA105" s="57">
        <f>AA104+0.5</f>
        <v>47.5</v>
      </c>
      <c r="AB105" s="50">
        <f t="shared" si="4"/>
        <v>0</v>
      </c>
      <c r="AC105" s="50">
        <f t="shared" ref="AC105:AD105" si="78">AC104</f>
        <v>64.914285714285711</v>
      </c>
      <c r="AD105" s="50">
        <f t="shared" si="78"/>
        <v>66</v>
      </c>
      <c r="AE105" s="50">
        <f>IF($AE$9=0,0,(AE104+AE106)/2)</f>
        <v>66</v>
      </c>
      <c r="AF105" s="49" t="str">
        <f t="shared" si="63"/>
        <v/>
      </c>
      <c r="AG105" s="49" t="str">
        <f t="shared" si="56"/>
        <v/>
      </c>
      <c r="AH105" s="49" t="str">
        <f t="shared" si="57"/>
        <v/>
      </c>
      <c r="AI105" s="49" t="str">
        <f t="shared" si="58"/>
        <v/>
      </c>
      <c r="AJ105" s="49" t="str">
        <f t="shared" si="59"/>
        <v/>
      </c>
      <c r="AK105" s="49" t="str">
        <f t="shared" si="60"/>
        <v/>
      </c>
      <c r="AL105" s="49" t="str">
        <f t="shared" si="61"/>
        <v/>
      </c>
      <c r="AM105" s="59" t="str">
        <f t="shared" si="9"/>
        <v/>
      </c>
      <c r="AN105" s="136"/>
      <c r="AO105" s="136"/>
      <c r="AP105" s="50"/>
      <c r="AQ105" s="50"/>
      <c r="AR105" s="50"/>
      <c r="AS105" s="50"/>
      <c r="AT105" s="50"/>
      <c r="AU105" s="50"/>
      <c r="AV105" s="50"/>
      <c r="AW105" s="50"/>
      <c r="AX105" s="50"/>
    </row>
    <row r="106" spans="1:50" ht="14.4" x14ac:dyDescent="0.3">
      <c r="A106" s="6"/>
      <c r="B106" s="90">
        <f>IF(B104="","",B104+7)</f>
        <v>44530</v>
      </c>
      <c r="C106" s="37" t="str">
        <f t="shared" si="16"/>
        <v>Weight</v>
      </c>
      <c r="D106" s="24"/>
      <c r="E106" s="25"/>
      <c r="F106" s="25"/>
      <c r="G106" s="25"/>
      <c r="H106" s="25"/>
      <c r="I106" s="25"/>
      <c r="J106" s="26"/>
      <c r="K106" s="29" t="str">
        <f t="shared" si="3"/>
        <v/>
      </c>
      <c r="L106" s="80" t="str">
        <f>IF(K106="","",AN106)</f>
        <v/>
      </c>
      <c r="M106" s="81" t="str">
        <f>IF(AP106="","",IF(L106="","",AO106))</f>
        <v/>
      </c>
      <c r="N106" s="21"/>
      <c r="O106" s="130" t="str">
        <f>IF(T105="","","You have")</f>
        <v/>
      </c>
      <c r="P106" s="113"/>
      <c r="Q106" s="113"/>
      <c r="R106" s="113"/>
      <c r="S106" s="115" t="str">
        <f>IF(T105="","",IF(K106&gt;F95,K106-F95,F95-K106))</f>
        <v/>
      </c>
      <c r="T106" s="117" t="str">
        <f>IF(T105="","",IF(T105="No Weight Change","",IF(F92="Lb","Lb to go!",IF(F92="Kg","Kg to go!",""))))</f>
        <v/>
      </c>
      <c r="U106" s="113"/>
      <c r="V106" s="113"/>
      <c r="W106" s="113"/>
      <c r="X106" s="114"/>
      <c r="Y106" s="60"/>
      <c r="Z106" s="56"/>
      <c r="AA106" s="57">
        <f>AA104+1</f>
        <v>48</v>
      </c>
      <c r="AB106" s="50">
        <f t="shared" si="4"/>
        <v>0</v>
      </c>
      <c r="AC106" s="50">
        <f>IF(K106="",AC104,K106)</f>
        <v>64.914285714285711</v>
      </c>
      <c r="AD106" s="50">
        <f>AD105</f>
        <v>66</v>
      </c>
      <c r="AE106" s="50">
        <f>IF($F$6&gt;$F$7,IF(AE104&gt;AD106,AE104+$AE$9,AD106),IF($F$6&lt;$F$7,IF(AE104&lt;AD106,AE104+$AE$9,AD106),AD106))</f>
        <v>66</v>
      </c>
      <c r="AF106" s="49" t="str">
        <f t="shared" si="63"/>
        <v/>
      </c>
      <c r="AG106" s="49" t="str">
        <f t="shared" si="56"/>
        <v/>
      </c>
      <c r="AH106" s="49" t="str">
        <f t="shared" si="57"/>
        <v/>
      </c>
      <c r="AI106" s="49" t="str">
        <f t="shared" si="58"/>
        <v/>
      </c>
      <c r="AJ106" s="49" t="str">
        <f t="shared" si="59"/>
        <v/>
      </c>
      <c r="AK106" s="49" t="str">
        <f t="shared" si="60"/>
        <v/>
      </c>
      <c r="AL106" s="49" t="str">
        <f t="shared" si="61"/>
        <v/>
      </c>
      <c r="AM106" s="58" t="str">
        <f t="shared" si="9"/>
        <v/>
      </c>
      <c r="AN106" s="137" t="str">
        <f>IF(AM106="","",AM106-AM104)</f>
        <v/>
      </c>
      <c r="AO106" s="135" t="str">
        <f>IF(AP106="","",IF(AN106="","",MROUND(AP106,5)))</f>
        <v/>
      </c>
      <c r="AP106" s="50">
        <f>IF(AB107=0,$AP104,IF(AB106=0,$AP104,((K107+(((-L106)*$AQ$7)/AB107)))+M104+M102+M100+M98+M96)/6)</f>
        <v>2304.1370000000065</v>
      </c>
      <c r="AQ106" s="50"/>
      <c r="AR106" s="50"/>
      <c r="AS106" s="50"/>
      <c r="AT106" s="50"/>
      <c r="AU106" s="50"/>
      <c r="AV106" s="50"/>
      <c r="AW106" s="50"/>
      <c r="AX106" s="50"/>
    </row>
    <row r="107" spans="1:50" ht="14.4" x14ac:dyDescent="0.3">
      <c r="A107" s="6"/>
      <c r="B107" s="126"/>
      <c r="C107" s="39" t="str">
        <f t="shared" si="16"/>
        <v>Cal.</v>
      </c>
      <c r="D107" s="33"/>
      <c r="E107" s="34"/>
      <c r="F107" s="34"/>
      <c r="G107" s="34"/>
      <c r="H107" s="34"/>
      <c r="I107" s="34"/>
      <c r="J107" s="35"/>
      <c r="K107" s="32" t="str">
        <f t="shared" si="3"/>
        <v/>
      </c>
      <c r="L107" s="116"/>
      <c r="M107" s="118"/>
      <c r="N107" s="21"/>
      <c r="O107" s="126"/>
      <c r="P107" s="116"/>
      <c r="Q107" s="116"/>
      <c r="R107" s="116"/>
      <c r="S107" s="116"/>
      <c r="T107" s="116"/>
      <c r="U107" s="116"/>
      <c r="V107" s="116"/>
      <c r="W107" s="116"/>
      <c r="X107" s="118"/>
      <c r="Y107" s="60"/>
      <c r="Z107" s="56"/>
      <c r="AA107" s="57">
        <f>AA106+0.5</f>
        <v>48.5</v>
      </c>
      <c r="AB107" s="50">
        <f t="shared" si="4"/>
        <v>0</v>
      </c>
      <c r="AC107" s="50">
        <f t="shared" ref="AC107:AD107" si="79">AC106</f>
        <v>64.914285714285711</v>
      </c>
      <c r="AD107" s="50">
        <f t="shared" si="79"/>
        <v>66</v>
      </c>
      <c r="AE107" s="50">
        <f>IF($AE$9=0,0,(AE106+AE108)/2)</f>
        <v>66</v>
      </c>
      <c r="AF107" s="49" t="str">
        <f t="shared" si="63"/>
        <v/>
      </c>
      <c r="AG107" s="49" t="str">
        <f t="shared" si="56"/>
        <v/>
      </c>
      <c r="AH107" s="49" t="str">
        <f t="shared" si="57"/>
        <v/>
      </c>
      <c r="AI107" s="49" t="str">
        <f t="shared" si="58"/>
        <v/>
      </c>
      <c r="AJ107" s="49" t="str">
        <f t="shared" si="59"/>
        <v/>
      </c>
      <c r="AK107" s="49" t="str">
        <f t="shared" si="60"/>
        <v/>
      </c>
      <c r="AL107" s="49" t="str">
        <f t="shared" si="61"/>
        <v/>
      </c>
      <c r="AM107" s="59" t="str">
        <f t="shared" si="9"/>
        <v/>
      </c>
      <c r="AN107" s="136"/>
      <c r="AO107" s="136"/>
      <c r="AP107" s="50"/>
      <c r="AQ107" s="50"/>
      <c r="AR107" s="50"/>
      <c r="AS107" s="50"/>
      <c r="AT107" s="50"/>
      <c r="AU107" s="50"/>
      <c r="AV107" s="50"/>
      <c r="AW107" s="50"/>
      <c r="AX107" s="50"/>
    </row>
    <row r="108" spans="1:50" ht="14.4" x14ac:dyDescent="0.3">
      <c r="A108" s="6"/>
      <c r="B108" s="88">
        <f>IF(B106="","",B106+7)</f>
        <v>44537</v>
      </c>
      <c r="C108" s="16" t="str">
        <f t="shared" si="16"/>
        <v>Weight</v>
      </c>
      <c r="D108" s="17"/>
      <c r="E108" s="18"/>
      <c r="F108" s="18"/>
      <c r="G108" s="18"/>
      <c r="H108" s="18"/>
      <c r="I108" s="18"/>
      <c r="J108" s="19"/>
      <c r="K108" s="20" t="str">
        <f t="shared" si="3"/>
        <v/>
      </c>
      <c r="L108" s="78" t="str">
        <f>IF(K108="","",AN108)</f>
        <v/>
      </c>
      <c r="M108" s="76" t="str">
        <f>IF(AP108="","",IF(L108="","",AO108))</f>
        <v/>
      </c>
      <c r="N108" s="21"/>
      <c r="O108" s="21"/>
      <c r="P108" s="21"/>
      <c r="Q108" s="21"/>
      <c r="R108" s="21"/>
      <c r="S108" s="22"/>
      <c r="T108" s="21"/>
      <c r="U108" s="22"/>
      <c r="V108" s="21"/>
      <c r="W108" s="21"/>
      <c r="X108" s="21"/>
      <c r="Y108" s="56"/>
      <c r="Z108" s="56"/>
      <c r="AA108" s="57">
        <f>AA106+1</f>
        <v>49</v>
      </c>
      <c r="AB108" s="50">
        <f t="shared" si="4"/>
        <v>0</v>
      </c>
      <c r="AC108" s="50">
        <f>IF(K108="",AC106,K108)</f>
        <v>64.914285714285711</v>
      </c>
      <c r="AD108" s="50">
        <f>AD107</f>
        <v>66</v>
      </c>
      <c r="AE108" s="50">
        <f>IF($F$6&gt;$F$7,IF(AE106&gt;AD108,AE106+$AE$9,AD108),IF($F$6&lt;$F$7,IF(AE106&lt;AD108,AE106+$AE$9,AD108),AD108))</f>
        <v>66</v>
      </c>
      <c r="AF108" s="49" t="str">
        <f t="shared" si="63"/>
        <v/>
      </c>
      <c r="AG108" s="49" t="str">
        <f t="shared" ref="AG108:AG123" si="80">IF(E108="",AF108,E108)</f>
        <v/>
      </c>
      <c r="AH108" s="49" t="str">
        <f t="shared" ref="AH108:AH123" si="81">IF(F108="",AG108,F108)</f>
        <v/>
      </c>
      <c r="AI108" s="49" t="str">
        <f t="shared" ref="AI108:AI123" si="82">IF(G108="",AH108,G108)</f>
        <v/>
      </c>
      <c r="AJ108" s="49" t="str">
        <f t="shared" ref="AJ108:AJ123" si="83">IF(H108="",AI108,H108)</f>
        <v/>
      </c>
      <c r="AK108" s="49" t="str">
        <f t="shared" ref="AK108:AK123" si="84">IF(I108="",AJ108,I108)</f>
        <v/>
      </c>
      <c r="AL108" s="49" t="str">
        <f t="shared" ref="AL108:AL123" si="85">IF(J108="",AK108,J108)</f>
        <v/>
      </c>
      <c r="AM108" s="58" t="str">
        <f t="shared" si="9"/>
        <v/>
      </c>
      <c r="AN108" s="137" t="str">
        <f>IF(AM108="","",AM108-AM106)</f>
        <v/>
      </c>
      <c r="AO108" s="135" t="str">
        <f>IF(AP108="","",IF(AN108="","",MROUND(AP108,5)))</f>
        <v/>
      </c>
      <c r="AP108" s="50">
        <f>IF(AB109=0,$AP106,IF(AB108=0,$AP106,((K109+(((-L108)*$AQ$7)/AB109)))+M106+M104+M102+M100+M98)/6)</f>
        <v>2304.1370000000065</v>
      </c>
      <c r="AQ108" s="50"/>
      <c r="AR108" s="50"/>
      <c r="AS108" s="50"/>
      <c r="AT108" s="50"/>
      <c r="AU108" s="50"/>
      <c r="AV108" s="50"/>
      <c r="AW108" s="50"/>
      <c r="AX108" s="50"/>
    </row>
    <row r="109" spans="1:50" ht="14.4" x14ac:dyDescent="0.3">
      <c r="A109" s="6"/>
      <c r="B109" s="91"/>
      <c r="C109" s="36" t="str">
        <f t="shared" si="16"/>
        <v>Cal.</v>
      </c>
      <c r="D109" s="24"/>
      <c r="E109" s="25"/>
      <c r="F109" s="25"/>
      <c r="G109" s="25"/>
      <c r="H109" s="25"/>
      <c r="I109" s="25"/>
      <c r="J109" s="26"/>
      <c r="K109" s="27" t="str">
        <f t="shared" si="3"/>
        <v/>
      </c>
      <c r="L109" s="79"/>
      <c r="M109" s="77"/>
      <c r="N109" s="21"/>
      <c r="O109" s="21"/>
      <c r="P109" s="21"/>
      <c r="Q109" s="21"/>
      <c r="R109" s="21"/>
      <c r="S109" s="22"/>
      <c r="T109" s="21"/>
      <c r="U109" s="22"/>
      <c r="V109" s="21"/>
      <c r="W109" s="21"/>
      <c r="X109" s="21"/>
      <c r="Y109" s="56"/>
      <c r="Z109" s="56"/>
      <c r="AA109" s="57">
        <f>AA108+0.5</f>
        <v>49.5</v>
      </c>
      <c r="AB109" s="50">
        <f t="shared" si="4"/>
        <v>0</v>
      </c>
      <c r="AC109" s="50">
        <f t="shared" ref="AC109:AD109" si="86">AC108</f>
        <v>64.914285714285711</v>
      </c>
      <c r="AD109" s="50">
        <f t="shared" si="86"/>
        <v>66</v>
      </c>
      <c r="AE109" s="50">
        <f>IF($AE$9=0,0,(AE108+AE110)/2)</f>
        <v>66</v>
      </c>
      <c r="AF109" s="49" t="str">
        <f t="shared" si="63"/>
        <v/>
      </c>
      <c r="AG109" s="49" t="str">
        <f t="shared" si="80"/>
        <v/>
      </c>
      <c r="AH109" s="49" t="str">
        <f t="shared" si="81"/>
        <v/>
      </c>
      <c r="AI109" s="49" t="str">
        <f t="shared" si="82"/>
        <v/>
      </c>
      <c r="AJ109" s="49" t="str">
        <f t="shared" si="83"/>
        <v/>
      </c>
      <c r="AK109" s="49" t="str">
        <f t="shared" si="84"/>
        <v/>
      </c>
      <c r="AL109" s="49" t="str">
        <f t="shared" si="85"/>
        <v/>
      </c>
      <c r="AM109" s="59" t="str">
        <f t="shared" si="9"/>
        <v/>
      </c>
      <c r="AN109" s="136"/>
      <c r="AO109" s="136"/>
      <c r="AP109" s="50"/>
      <c r="AQ109" s="50"/>
      <c r="AR109" s="50"/>
      <c r="AS109" s="50"/>
      <c r="AT109" s="50"/>
      <c r="AU109" s="50"/>
      <c r="AV109" s="50"/>
      <c r="AW109" s="50"/>
      <c r="AX109" s="50"/>
    </row>
    <row r="110" spans="1:50" ht="14.4" x14ac:dyDescent="0.3">
      <c r="A110" s="6"/>
      <c r="B110" s="90">
        <f>IF(B108="","",B108+7)</f>
        <v>44544</v>
      </c>
      <c r="C110" s="37" t="str">
        <f t="shared" si="16"/>
        <v>Weight</v>
      </c>
      <c r="D110" s="24"/>
      <c r="E110" s="25"/>
      <c r="F110" s="25"/>
      <c r="G110" s="25"/>
      <c r="H110" s="25"/>
      <c r="I110" s="25"/>
      <c r="J110" s="26"/>
      <c r="K110" s="29" t="str">
        <f t="shared" si="3"/>
        <v/>
      </c>
      <c r="L110" s="80" t="str">
        <f>IF(K110="","",AN110)</f>
        <v/>
      </c>
      <c r="M110" s="81" t="str">
        <f>IF(AP110="","",IF(L110="","",AO110))</f>
        <v/>
      </c>
      <c r="N110" s="21"/>
      <c r="O110" s="132" t="str">
        <f>IF(M114="","","From")</f>
        <v/>
      </c>
      <c r="P110" s="120"/>
      <c r="Q110" s="133" t="str">
        <f>IF(M114="","",B108)</f>
        <v/>
      </c>
      <c r="R110" s="120"/>
      <c r="S110" s="120"/>
      <c r="T110" s="134" t="str">
        <f>IF(M114="","","to")</f>
        <v/>
      </c>
      <c r="U110" s="119" t="str">
        <f>IF(M114="","",B114)</f>
        <v/>
      </c>
      <c r="V110" s="120"/>
      <c r="W110" s="120"/>
      <c r="X110" s="121"/>
      <c r="Y110" s="60"/>
      <c r="Z110" s="56"/>
      <c r="AA110" s="57">
        <f>AA108+1</f>
        <v>50</v>
      </c>
      <c r="AB110" s="50">
        <f t="shared" si="4"/>
        <v>0</v>
      </c>
      <c r="AC110" s="50">
        <f>IF(K110="",AC108,K110)</f>
        <v>64.914285714285711</v>
      </c>
      <c r="AD110" s="50">
        <f>AD109</f>
        <v>66</v>
      </c>
      <c r="AE110" s="50">
        <f>IF($F$6&gt;$F$7,IF(AE108&gt;AD110,AE108+$AE$9,AD110),IF($F$6&lt;$F$7,IF(AE108&lt;AD110,AE108+$AE$9,AD110),AD110))</f>
        <v>66</v>
      </c>
      <c r="AF110" s="49" t="str">
        <f t="shared" ref="AF110:AF123" si="87">IF(COUNT(D110:J110)&lt;1,"",IF(D110="",AM108,D110))</f>
        <v/>
      </c>
      <c r="AG110" s="49" t="str">
        <f t="shared" si="80"/>
        <v/>
      </c>
      <c r="AH110" s="49" t="str">
        <f t="shared" si="81"/>
        <v/>
      </c>
      <c r="AI110" s="49" t="str">
        <f t="shared" si="82"/>
        <v/>
      </c>
      <c r="AJ110" s="49" t="str">
        <f t="shared" si="83"/>
        <v/>
      </c>
      <c r="AK110" s="49" t="str">
        <f t="shared" si="84"/>
        <v/>
      </c>
      <c r="AL110" s="49" t="str">
        <f t="shared" si="85"/>
        <v/>
      </c>
      <c r="AM110" s="58" t="str">
        <f t="shared" si="9"/>
        <v/>
      </c>
      <c r="AN110" s="137" t="str">
        <f>IF(AM110="","",AM110-AM108)</f>
        <v/>
      </c>
      <c r="AO110" s="135" t="str">
        <f>IF(AP110="","",IF(AN110="","",MROUND(AP110,5)))</f>
        <v/>
      </c>
      <c r="AP110" s="50">
        <f>IF(AB111=0,$AP108,IF(AB110=0,$AP108,((K111+(((-L110)*$AQ$7)/AB111)))+M108+M106+M104+M102+M100)/6)</f>
        <v>2304.1370000000065</v>
      </c>
      <c r="AQ110" s="50"/>
      <c r="AR110" s="50"/>
      <c r="AS110" s="50"/>
      <c r="AT110" s="50"/>
      <c r="AU110" s="50"/>
      <c r="AV110" s="50"/>
      <c r="AW110" s="50"/>
      <c r="AX110" s="50"/>
    </row>
    <row r="111" spans="1:50" ht="14.4" x14ac:dyDescent="0.3">
      <c r="A111" s="6"/>
      <c r="B111" s="91"/>
      <c r="C111" s="38" t="str">
        <f t="shared" si="16"/>
        <v>Cal.</v>
      </c>
      <c r="D111" s="24"/>
      <c r="E111" s="25"/>
      <c r="F111" s="25"/>
      <c r="G111" s="25"/>
      <c r="H111" s="25"/>
      <c r="I111" s="25"/>
      <c r="J111" s="26"/>
      <c r="K111" s="27" t="str">
        <f t="shared" si="3"/>
        <v/>
      </c>
      <c r="L111" s="79"/>
      <c r="M111" s="77"/>
      <c r="N111" s="21"/>
      <c r="O111" s="89"/>
      <c r="P111" s="113"/>
      <c r="Q111" s="113"/>
      <c r="R111" s="113"/>
      <c r="S111" s="113"/>
      <c r="T111" s="113"/>
      <c r="U111" s="113"/>
      <c r="V111" s="113"/>
      <c r="W111" s="113"/>
      <c r="X111" s="114"/>
      <c r="Y111" s="60"/>
      <c r="Z111" s="56"/>
      <c r="AA111" s="57">
        <f>AA110+0.5</f>
        <v>50.5</v>
      </c>
      <c r="AB111" s="50">
        <f t="shared" si="4"/>
        <v>0</v>
      </c>
      <c r="AC111" s="50">
        <f t="shared" ref="AC111:AD111" si="88">AC110</f>
        <v>64.914285714285711</v>
      </c>
      <c r="AD111" s="50">
        <f t="shared" si="88"/>
        <v>66</v>
      </c>
      <c r="AE111" s="50">
        <f>IF($AE$9=0,0,(AE110+AE112)/2)</f>
        <v>66</v>
      </c>
      <c r="AF111" s="49" t="str">
        <f t="shared" si="87"/>
        <v/>
      </c>
      <c r="AG111" s="49" t="str">
        <f t="shared" si="80"/>
        <v/>
      </c>
      <c r="AH111" s="49" t="str">
        <f t="shared" si="81"/>
        <v/>
      </c>
      <c r="AI111" s="49" t="str">
        <f t="shared" si="82"/>
        <v/>
      </c>
      <c r="AJ111" s="49" t="str">
        <f t="shared" si="83"/>
        <v/>
      </c>
      <c r="AK111" s="49" t="str">
        <f t="shared" si="84"/>
        <v/>
      </c>
      <c r="AL111" s="49" t="str">
        <f t="shared" si="85"/>
        <v/>
      </c>
      <c r="AM111" s="59" t="str">
        <f t="shared" si="9"/>
        <v/>
      </c>
      <c r="AN111" s="136"/>
      <c r="AO111" s="136"/>
      <c r="AP111" s="50"/>
      <c r="AQ111" s="50"/>
      <c r="AR111" s="50"/>
      <c r="AS111" s="50"/>
      <c r="AT111" s="50"/>
      <c r="AU111" s="50"/>
      <c r="AV111" s="50"/>
      <c r="AW111" s="50"/>
      <c r="AX111" s="50"/>
    </row>
    <row r="112" spans="1:50" ht="14.4" x14ac:dyDescent="0.3">
      <c r="A112" s="6"/>
      <c r="B112" s="90">
        <f>IF(B110="","",B110+7)</f>
        <v>44551</v>
      </c>
      <c r="C112" s="37" t="str">
        <f t="shared" si="16"/>
        <v>Weight</v>
      </c>
      <c r="D112" s="24"/>
      <c r="E112" s="25"/>
      <c r="F112" s="25"/>
      <c r="G112" s="25"/>
      <c r="H112" s="25"/>
      <c r="I112" s="25"/>
      <c r="J112" s="26"/>
      <c r="K112" s="29" t="str">
        <f t="shared" si="3"/>
        <v/>
      </c>
      <c r="L112" s="80" t="str">
        <f>IF(K112="","",AN112)</f>
        <v/>
      </c>
      <c r="M112" s="81" t="str">
        <f>IF(AP112="","",IF(L112="","",AO112))</f>
        <v/>
      </c>
      <c r="N112" s="21"/>
      <c r="O112" s="127" t="str">
        <f>IF(M114="","",IF(K114=K106,"No Weight Change",IF(K114&gt;K106,"You Gained:","You Lost:")))</f>
        <v/>
      </c>
      <c r="P112" s="113"/>
      <c r="Q112" s="113"/>
      <c r="R112" s="113"/>
      <c r="S112" s="113"/>
      <c r="T112" s="113"/>
      <c r="U112" s="31" t="str">
        <f>IF(M114="","",IF(K114=K106,"",IF(K114&gt;K106,K114-K106,K106-K114)))</f>
        <v/>
      </c>
      <c r="V112" s="112" t="str">
        <f>IF(O112="","",IF(O112="No Weight Change","",IF($F$4="Lb","Lb",IF($F$4="Kg","Kg",""))))</f>
        <v/>
      </c>
      <c r="W112" s="113"/>
      <c r="X112" s="114"/>
      <c r="Y112" s="60"/>
      <c r="Z112" s="56"/>
      <c r="AA112" s="57">
        <f>AA110+1</f>
        <v>51</v>
      </c>
      <c r="AB112" s="50">
        <f t="shared" si="4"/>
        <v>0</v>
      </c>
      <c r="AC112" s="50">
        <f>IF(K112="",AC110,K112)</f>
        <v>64.914285714285711</v>
      </c>
      <c r="AD112" s="50">
        <f>AD111</f>
        <v>66</v>
      </c>
      <c r="AE112" s="50">
        <f>IF($F$6&gt;$F$7,IF(AE110&gt;AD112,AE110+$AE$9,AD112),IF($F$6&lt;$F$7,IF(AE110&lt;AD112,AE110+$AE$9,AD112),AD112))</f>
        <v>66</v>
      </c>
      <c r="AF112" s="49" t="str">
        <f t="shared" si="87"/>
        <v/>
      </c>
      <c r="AG112" s="49" t="str">
        <f t="shared" si="80"/>
        <v/>
      </c>
      <c r="AH112" s="49" t="str">
        <f t="shared" si="81"/>
        <v/>
      </c>
      <c r="AI112" s="49" t="str">
        <f t="shared" si="82"/>
        <v/>
      </c>
      <c r="AJ112" s="49" t="str">
        <f t="shared" si="83"/>
        <v/>
      </c>
      <c r="AK112" s="49" t="str">
        <f t="shared" si="84"/>
        <v/>
      </c>
      <c r="AL112" s="49" t="str">
        <f t="shared" si="85"/>
        <v/>
      </c>
      <c r="AM112" s="58" t="str">
        <f t="shared" si="9"/>
        <v/>
      </c>
      <c r="AN112" s="137" t="str">
        <f>IF(AM112="","",AM112-AM110)</f>
        <v/>
      </c>
      <c r="AO112" s="135" t="str">
        <f>IF(AP112="","",IF(AN112="","",MROUND(AP112,5)))</f>
        <v/>
      </c>
      <c r="AP112" s="50">
        <f>IF(AB113=0,$AP110,IF(AB112=0,$AP110,((K113+(((-L112)*$AQ$7)/AB113)))+M110+M108+M106+M104+M102)/6)</f>
        <v>2304.1370000000065</v>
      </c>
      <c r="AQ112" s="50"/>
      <c r="AR112" s="50"/>
      <c r="AS112" s="50"/>
      <c r="AT112" s="50"/>
      <c r="AU112" s="50"/>
      <c r="AV112" s="50"/>
      <c r="AW112" s="50"/>
      <c r="AX112" s="50"/>
    </row>
    <row r="113" spans="1:50" ht="14.4" x14ac:dyDescent="0.3">
      <c r="A113" s="6"/>
      <c r="B113" s="91"/>
      <c r="C113" s="38" t="str">
        <f t="shared" si="16"/>
        <v>Cal.</v>
      </c>
      <c r="D113" s="24"/>
      <c r="E113" s="25"/>
      <c r="F113" s="25"/>
      <c r="G113" s="25"/>
      <c r="H113" s="25"/>
      <c r="I113" s="25"/>
      <c r="J113" s="26"/>
      <c r="K113" s="27" t="str">
        <f t="shared" si="3"/>
        <v/>
      </c>
      <c r="L113" s="79"/>
      <c r="M113" s="77"/>
      <c r="N113" s="21"/>
      <c r="O113" s="128" t="str">
        <f>IF(M114="","",IF(K114=K106,"","At a Rate Of"))</f>
        <v/>
      </c>
      <c r="P113" s="113"/>
      <c r="Q113" s="113"/>
      <c r="R113" s="113"/>
      <c r="S113" s="113"/>
      <c r="T113" s="131" t="str">
        <f>IF(O113="","",U112/4)</f>
        <v/>
      </c>
      <c r="U113" s="113"/>
      <c r="V113" s="129" t="str">
        <f>IF(O112="","",IF(O112="No Weight Change","",IF($F$4="Lb","Lb/Wk",IF($F$4="Kg","Kg/Wk",""))))</f>
        <v/>
      </c>
      <c r="W113" s="113"/>
      <c r="X113" s="114"/>
      <c r="Y113" s="60"/>
      <c r="Z113" s="56"/>
      <c r="AA113" s="57">
        <f>AA112+0.5</f>
        <v>51.5</v>
      </c>
      <c r="AB113" s="50">
        <f t="shared" si="4"/>
        <v>0</v>
      </c>
      <c r="AC113" s="50">
        <f t="shared" ref="AC113:AD113" si="89">AC112</f>
        <v>64.914285714285711</v>
      </c>
      <c r="AD113" s="50">
        <f t="shared" si="89"/>
        <v>66</v>
      </c>
      <c r="AE113" s="50">
        <f>IF($AE$9=0,0,(AE112+AE114)/2)</f>
        <v>66</v>
      </c>
      <c r="AF113" s="49" t="str">
        <f t="shared" si="87"/>
        <v/>
      </c>
      <c r="AG113" s="49" t="str">
        <f t="shared" si="80"/>
        <v/>
      </c>
      <c r="AH113" s="49" t="str">
        <f t="shared" si="81"/>
        <v/>
      </c>
      <c r="AI113" s="49" t="str">
        <f t="shared" si="82"/>
        <v/>
      </c>
      <c r="AJ113" s="49" t="str">
        <f t="shared" si="83"/>
        <v/>
      </c>
      <c r="AK113" s="49" t="str">
        <f t="shared" si="84"/>
        <v/>
      </c>
      <c r="AL113" s="49" t="str">
        <f t="shared" si="85"/>
        <v/>
      </c>
      <c r="AM113" s="59" t="str">
        <f t="shared" si="9"/>
        <v/>
      </c>
      <c r="AN113" s="136"/>
      <c r="AO113" s="136"/>
      <c r="AP113" s="50"/>
      <c r="AQ113" s="50"/>
      <c r="AR113" s="50"/>
      <c r="AS113" s="50"/>
      <c r="AT113" s="50"/>
      <c r="AU113" s="50"/>
      <c r="AV113" s="50"/>
      <c r="AW113" s="50"/>
      <c r="AX113" s="50"/>
    </row>
    <row r="114" spans="1:50" ht="14.4" x14ac:dyDescent="0.3">
      <c r="A114" s="6"/>
      <c r="B114" s="90">
        <f>IF(B112="","",B112+7)</f>
        <v>44558</v>
      </c>
      <c r="C114" s="37" t="str">
        <f t="shared" si="16"/>
        <v>Weight</v>
      </c>
      <c r="D114" s="24"/>
      <c r="E114" s="25"/>
      <c r="F114" s="25"/>
      <c r="G114" s="25"/>
      <c r="H114" s="25"/>
      <c r="I114" s="25"/>
      <c r="J114" s="26"/>
      <c r="K114" s="29" t="str">
        <f t="shared" si="3"/>
        <v/>
      </c>
      <c r="L114" s="80" t="str">
        <f>IF(K114="","",AN114)</f>
        <v/>
      </c>
      <c r="M114" s="81" t="str">
        <f>IF(AP114="","",IF(L114="","",AO114))</f>
        <v/>
      </c>
      <c r="N114" s="21"/>
      <c r="O114" s="130" t="str">
        <f>IF(T113="","","You have")</f>
        <v/>
      </c>
      <c r="P114" s="113"/>
      <c r="Q114" s="113"/>
      <c r="R114" s="113"/>
      <c r="S114" s="115" t="str">
        <f>IF(T113="","",IF(K114&gt;F103,K114-F103,F103-K114))</f>
        <v/>
      </c>
      <c r="T114" s="117" t="str">
        <f>IF(T113="","",IF(T113="No Weight Change","",IF(F100="Lb","Lb to go!",IF(F100="Kg","Kg to go!",""))))</f>
        <v/>
      </c>
      <c r="U114" s="113"/>
      <c r="V114" s="113"/>
      <c r="W114" s="113"/>
      <c r="X114" s="114"/>
      <c r="Y114" s="60"/>
      <c r="Z114" s="56"/>
      <c r="AA114" s="57">
        <f>AA112+1</f>
        <v>52</v>
      </c>
      <c r="AB114" s="50">
        <f t="shared" si="4"/>
        <v>0</v>
      </c>
      <c r="AC114" s="50">
        <f>IF(K114="",AC112,K114)</f>
        <v>64.914285714285711</v>
      </c>
      <c r="AD114" s="50">
        <f>AD113</f>
        <v>66</v>
      </c>
      <c r="AE114" s="50">
        <f>IF($F$6&gt;$F$7,IF(AE112&gt;AD114,AE112+$AE$9,AD114),IF($F$6&lt;$F$7,IF(AE112&lt;AD114,AE112+$AE$9,AD114),AD114))</f>
        <v>66</v>
      </c>
      <c r="AF114" s="49" t="str">
        <f t="shared" si="87"/>
        <v/>
      </c>
      <c r="AG114" s="49" t="str">
        <f t="shared" si="80"/>
        <v/>
      </c>
      <c r="AH114" s="49" t="str">
        <f t="shared" si="81"/>
        <v/>
      </c>
      <c r="AI114" s="49" t="str">
        <f t="shared" si="82"/>
        <v/>
      </c>
      <c r="AJ114" s="49" t="str">
        <f t="shared" si="83"/>
        <v/>
      </c>
      <c r="AK114" s="49" t="str">
        <f t="shared" si="84"/>
        <v/>
      </c>
      <c r="AL114" s="49" t="str">
        <f t="shared" si="85"/>
        <v/>
      </c>
      <c r="AM114" s="58" t="str">
        <f t="shared" si="9"/>
        <v/>
      </c>
      <c r="AN114" s="137" t="str">
        <f>IF(AM114="","",AM114-AM112)</f>
        <v/>
      </c>
      <c r="AO114" s="135" t="str">
        <f>IF(AP114="","",IF(AN114="","",MROUND(AP114,5)))</f>
        <v/>
      </c>
      <c r="AP114" s="50">
        <f>IF(AB115=0,$AP112,IF(AB114=0,$AP112,((K115+(((-L114)*$AQ$7)/AB115)))+M112+M110+M108+M106+M104)/6)</f>
        <v>2304.1370000000065</v>
      </c>
      <c r="AQ114" s="50"/>
      <c r="AR114" s="50"/>
      <c r="AS114" s="50"/>
      <c r="AT114" s="50"/>
      <c r="AU114" s="50"/>
      <c r="AV114" s="50"/>
      <c r="AW114" s="50"/>
      <c r="AX114" s="50"/>
    </row>
    <row r="115" spans="1:50" ht="14.4" x14ac:dyDescent="0.3">
      <c r="A115" s="6"/>
      <c r="B115" s="126"/>
      <c r="C115" s="39" t="str">
        <f t="shared" si="16"/>
        <v>Cal.</v>
      </c>
      <c r="D115" s="33"/>
      <c r="E115" s="34"/>
      <c r="F115" s="34"/>
      <c r="G115" s="34"/>
      <c r="H115" s="34"/>
      <c r="I115" s="34"/>
      <c r="J115" s="35"/>
      <c r="K115" s="32" t="str">
        <f t="shared" si="3"/>
        <v/>
      </c>
      <c r="L115" s="116"/>
      <c r="M115" s="118"/>
      <c r="N115" s="21"/>
      <c r="O115" s="126"/>
      <c r="P115" s="116"/>
      <c r="Q115" s="116"/>
      <c r="R115" s="116"/>
      <c r="S115" s="116"/>
      <c r="T115" s="116"/>
      <c r="U115" s="116"/>
      <c r="V115" s="116"/>
      <c r="W115" s="116"/>
      <c r="X115" s="118"/>
      <c r="Y115" s="60"/>
      <c r="Z115" s="56"/>
      <c r="AA115" s="57">
        <f>AA114+0.5</f>
        <v>52.5</v>
      </c>
      <c r="AB115" s="50">
        <f t="shared" si="4"/>
        <v>0</v>
      </c>
      <c r="AC115" s="50">
        <f t="shared" ref="AC115:AD115" si="90">AC114</f>
        <v>64.914285714285711</v>
      </c>
      <c r="AD115" s="50">
        <f t="shared" si="90"/>
        <v>66</v>
      </c>
      <c r="AE115" s="50">
        <f>IF($AE$9=0,0,(AE114+AE116)/2)</f>
        <v>66</v>
      </c>
      <c r="AF115" s="49" t="str">
        <f t="shared" si="87"/>
        <v/>
      </c>
      <c r="AG115" s="49" t="str">
        <f t="shared" si="80"/>
        <v/>
      </c>
      <c r="AH115" s="49" t="str">
        <f t="shared" si="81"/>
        <v/>
      </c>
      <c r="AI115" s="49" t="str">
        <f t="shared" si="82"/>
        <v/>
      </c>
      <c r="AJ115" s="49" t="str">
        <f t="shared" si="83"/>
        <v/>
      </c>
      <c r="AK115" s="49" t="str">
        <f t="shared" si="84"/>
        <v/>
      </c>
      <c r="AL115" s="49" t="str">
        <f t="shared" si="85"/>
        <v/>
      </c>
      <c r="AM115" s="59" t="str">
        <f t="shared" si="9"/>
        <v/>
      </c>
      <c r="AN115" s="136"/>
      <c r="AO115" s="136"/>
      <c r="AP115" s="50"/>
      <c r="AQ115" s="50"/>
      <c r="AR115" s="50"/>
      <c r="AS115" s="50"/>
      <c r="AT115" s="50"/>
      <c r="AU115" s="50"/>
      <c r="AV115" s="50"/>
      <c r="AW115" s="50"/>
      <c r="AX115" s="50"/>
    </row>
    <row r="116" spans="1:50" ht="14.4" x14ac:dyDescent="0.3">
      <c r="A116" s="6"/>
      <c r="B116" s="88">
        <f>IF(B114="","",B114+7)</f>
        <v>44565</v>
      </c>
      <c r="C116" s="16" t="str">
        <f t="shared" si="16"/>
        <v>Weight</v>
      </c>
      <c r="D116" s="17"/>
      <c r="E116" s="18"/>
      <c r="F116" s="18"/>
      <c r="G116" s="18"/>
      <c r="H116" s="18"/>
      <c r="I116" s="18"/>
      <c r="J116" s="19"/>
      <c r="K116" s="20" t="str">
        <f t="shared" si="3"/>
        <v/>
      </c>
      <c r="L116" s="78" t="str">
        <f>IF(K116="","",AN116)</f>
        <v/>
      </c>
      <c r="M116" s="76" t="str">
        <f>IF(AP116="","",IF(L116="","",AO116))</f>
        <v/>
      </c>
      <c r="N116" s="21"/>
      <c r="O116" s="21"/>
      <c r="P116" s="21"/>
      <c r="Q116" s="21"/>
      <c r="R116" s="21"/>
      <c r="S116" s="22"/>
      <c r="T116" s="21"/>
      <c r="U116" s="22"/>
      <c r="V116" s="21"/>
      <c r="W116" s="21"/>
      <c r="X116" s="21"/>
      <c r="Y116" s="56"/>
      <c r="Z116" s="56"/>
      <c r="AA116" s="57">
        <f>AA114+1</f>
        <v>53</v>
      </c>
      <c r="AB116" s="50">
        <f t="shared" si="4"/>
        <v>0</v>
      </c>
      <c r="AC116" s="50">
        <f>IF(K116="",AC114,K116)</f>
        <v>64.914285714285711</v>
      </c>
      <c r="AD116" s="50">
        <f>AD115</f>
        <v>66</v>
      </c>
      <c r="AE116" s="50">
        <f>IF($F$6&gt;$F$7,IF(AE114&gt;AD116,AE114+$AE$9,AD116),IF($F$6&lt;$F$7,IF(AE114&lt;AD116,AE114+$AE$9,AD116),AD116))</f>
        <v>66</v>
      </c>
      <c r="AF116" s="49" t="str">
        <f t="shared" si="87"/>
        <v/>
      </c>
      <c r="AG116" s="49" t="str">
        <f t="shared" si="80"/>
        <v/>
      </c>
      <c r="AH116" s="49" t="str">
        <f t="shared" si="81"/>
        <v/>
      </c>
      <c r="AI116" s="49" t="str">
        <f t="shared" si="82"/>
        <v/>
      </c>
      <c r="AJ116" s="49" t="str">
        <f t="shared" si="83"/>
        <v/>
      </c>
      <c r="AK116" s="49" t="str">
        <f t="shared" si="84"/>
        <v/>
      </c>
      <c r="AL116" s="49" t="str">
        <f t="shared" si="85"/>
        <v/>
      </c>
      <c r="AM116" s="58" t="str">
        <f t="shared" si="9"/>
        <v/>
      </c>
      <c r="AN116" s="137" t="str">
        <f>IF(AM116="","",AM116-AM114)</f>
        <v/>
      </c>
      <c r="AO116" s="135" t="str">
        <f>IF(AP116="","",IF(AN116="","",MROUND(AP116,5)))</f>
        <v/>
      </c>
      <c r="AP116" s="50">
        <f>IF(AB117=0,$AP114,IF(AB116=0,$AP114,((K117+(((-L116)*$AQ$7)/AB117)))+M114+M112+M110+M108+M106)/6)</f>
        <v>2304.1370000000065</v>
      </c>
      <c r="AQ116" s="50"/>
      <c r="AR116" s="50"/>
      <c r="AS116" s="50"/>
      <c r="AT116" s="50"/>
      <c r="AU116" s="50"/>
      <c r="AV116" s="50"/>
      <c r="AW116" s="50"/>
      <c r="AX116" s="50"/>
    </row>
    <row r="117" spans="1:50" ht="14.4" x14ac:dyDescent="0.3">
      <c r="A117" s="6"/>
      <c r="B117" s="91"/>
      <c r="C117" s="36" t="str">
        <f t="shared" si="16"/>
        <v>Cal.</v>
      </c>
      <c r="D117" s="24"/>
      <c r="E117" s="25"/>
      <c r="F117" s="25"/>
      <c r="G117" s="25"/>
      <c r="H117" s="25"/>
      <c r="I117" s="25"/>
      <c r="J117" s="26"/>
      <c r="K117" s="27" t="str">
        <f t="shared" si="3"/>
        <v/>
      </c>
      <c r="L117" s="79"/>
      <c r="M117" s="77"/>
      <c r="N117" s="21"/>
      <c r="O117" s="21"/>
      <c r="P117" s="21"/>
      <c r="Q117" s="21"/>
      <c r="R117" s="21"/>
      <c r="S117" s="22"/>
      <c r="T117" s="21"/>
      <c r="U117" s="22"/>
      <c r="V117" s="21"/>
      <c r="W117" s="21"/>
      <c r="X117" s="21"/>
      <c r="Y117" s="56"/>
      <c r="Z117" s="56"/>
      <c r="AA117" s="57">
        <f>AA116+0.5</f>
        <v>53.5</v>
      </c>
      <c r="AB117" s="50">
        <f t="shared" si="4"/>
        <v>0</v>
      </c>
      <c r="AC117" s="50">
        <f t="shared" ref="AC117:AD117" si="91">AC116</f>
        <v>64.914285714285711</v>
      </c>
      <c r="AD117" s="50">
        <f t="shared" si="91"/>
        <v>66</v>
      </c>
      <c r="AE117" s="50">
        <f>IF($AE$9=0,0,(AE116+AE118)/2)</f>
        <v>66</v>
      </c>
      <c r="AF117" s="49" t="str">
        <f t="shared" si="87"/>
        <v/>
      </c>
      <c r="AG117" s="49" t="str">
        <f t="shared" si="80"/>
        <v/>
      </c>
      <c r="AH117" s="49" t="str">
        <f t="shared" si="81"/>
        <v/>
      </c>
      <c r="AI117" s="49" t="str">
        <f t="shared" si="82"/>
        <v/>
      </c>
      <c r="AJ117" s="49" t="str">
        <f t="shared" si="83"/>
        <v/>
      </c>
      <c r="AK117" s="49" t="str">
        <f t="shared" si="84"/>
        <v/>
      </c>
      <c r="AL117" s="49" t="str">
        <f t="shared" si="85"/>
        <v/>
      </c>
      <c r="AM117" s="59" t="str">
        <f t="shared" si="9"/>
        <v/>
      </c>
      <c r="AN117" s="136"/>
      <c r="AO117" s="136"/>
      <c r="AP117" s="50"/>
      <c r="AQ117" s="50"/>
      <c r="AR117" s="50"/>
      <c r="AS117" s="50"/>
      <c r="AT117" s="50"/>
      <c r="AU117" s="50"/>
      <c r="AV117" s="50"/>
      <c r="AW117" s="50"/>
      <c r="AX117" s="50"/>
    </row>
    <row r="118" spans="1:50" ht="14.4" x14ac:dyDescent="0.3">
      <c r="A118" s="6"/>
      <c r="B118" s="90">
        <f>IF(B116="","",B116+7)</f>
        <v>44572</v>
      </c>
      <c r="C118" s="37" t="str">
        <f t="shared" si="16"/>
        <v>Weight</v>
      </c>
      <c r="D118" s="24"/>
      <c r="E118" s="25"/>
      <c r="F118" s="25"/>
      <c r="G118" s="25"/>
      <c r="H118" s="25"/>
      <c r="I118" s="25"/>
      <c r="J118" s="26"/>
      <c r="K118" s="29" t="str">
        <f t="shared" si="3"/>
        <v/>
      </c>
      <c r="L118" s="80" t="str">
        <f>IF(K118="","",AN118)</f>
        <v/>
      </c>
      <c r="M118" s="81" t="str">
        <f>IF(AP118="","",IF(L118="","",AO118))</f>
        <v/>
      </c>
      <c r="N118" s="21"/>
      <c r="O118" s="132" t="str">
        <f>IF(M122="","","From")</f>
        <v/>
      </c>
      <c r="P118" s="120"/>
      <c r="Q118" s="133" t="str">
        <f>IF(M122="","",B116)</f>
        <v/>
      </c>
      <c r="R118" s="120"/>
      <c r="S118" s="120"/>
      <c r="T118" s="134" t="str">
        <f>IF(M122="","","to")</f>
        <v/>
      </c>
      <c r="U118" s="119" t="str">
        <f>IF(M122="","",B122)</f>
        <v/>
      </c>
      <c r="V118" s="120"/>
      <c r="W118" s="120"/>
      <c r="X118" s="121"/>
      <c r="Y118" s="60"/>
      <c r="Z118" s="56"/>
      <c r="AA118" s="57">
        <f>AA116+1</f>
        <v>54</v>
      </c>
      <c r="AB118" s="50">
        <f t="shared" si="4"/>
        <v>0</v>
      </c>
      <c r="AC118" s="50">
        <f>IF(K118="",AC116,K118)</f>
        <v>64.914285714285711</v>
      </c>
      <c r="AD118" s="50">
        <f>AD117</f>
        <v>66</v>
      </c>
      <c r="AE118" s="50">
        <f>IF($F$6&gt;$F$7,IF(AE116&gt;AD118,AE116+$AE$9,AD118),IF($F$6&lt;$F$7,IF(AE116&lt;AD118,AE116+$AE$9,AD118),AD118))</f>
        <v>66</v>
      </c>
      <c r="AF118" s="49" t="str">
        <f t="shared" si="87"/>
        <v/>
      </c>
      <c r="AG118" s="49" t="str">
        <f t="shared" si="80"/>
        <v/>
      </c>
      <c r="AH118" s="49" t="str">
        <f t="shared" si="81"/>
        <v/>
      </c>
      <c r="AI118" s="49" t="str">
        <f t="shared" si="82"/>
        <v/>
      </c>
      <c r="AJ118" s="49" t="str">
        <f t="shared" si="83"/>
        <v/>
      </c>
      <c r="AK118" s="49" t="str">
        <f t="shared" si="84"/>
        <v/>
      </c>
      <c r="AL118" s="49" t="str">
        <f t="shared" si="85"/>
        <v/>
      </c>
      <c r="AM118" s="58" t="str">
        <f t="shared" si="9"/>
        <v/>
      </c>
      <c r="AN118" s="137" t="str">
        <f>IF(AM118="","",AM118-AM116)</f>
        <v/>
      </c>
      <c r="AO118" s="135" t="str">
        <f>IF(AP118="","",IF(AN118="","",MROUND(AP118,5)))</f>
        <v/>
      </c>
      <c r="AP118" s="50">
        <f>IF(AB119=0,$AP116,IF(AB118=0,$AP116,((K119+(((-L118)*$AQ$7)/AB119)))+M116+M114+M112+M110+M108)/6)</f>
        <v>2304.1370000000065</v>
      </c>
      <c r="AQ118" s="50"/>
      <c r="AR118" s="50"/>
      <c r="AS118" s="50"/>
      <c r="AT118" s="50"/>
      <c r="AU118" s="50"/>
      <c r="AV118" s="50"/>
      <c r="AW118" s="50"/>
      <c r="AX118" s="50"/>
    </row>
    <row r="119" spans="1:50" ht="14.4" x14ac:dyDescent="0.3">
      <c r="A119" s="6"/>
      <c r="B119" s="91"/>
      <c r="C119" s="38" t="str">
        <f t="shared" si="16"/>
        <v>Cal.</v>
      </c>
      <c r="D119" s="24"/>
      <c r="E119" s="25"/>
      <c r="F119" s="25"/>
      <c r="G119" s="25"/>
      <c r="H119" s="25"/>
      <c r="I119" s="25"/>
      <c r="J119" s="26"/>
      <c r="K119" s="27" t="str">
        <f t="shared" si="3"/>
        <v/>
      </c>
      <c r="L119" s="79"/>
      <c r="M119" s="77"/>
      <c r="N119" s="21"/>
      <c r="O119" s="89"/>
      <c r="P119" s="113"/>
      <c r="Q119" s="113"/>
      <c r="R119" s="113"/>
      <c r="S119" s="113"/>
      <c r="T119" s="113"/>
      <c r="U119" s="113"/>
      <c r="V119" s="113"/>
      <c r="W119" s="113"/>
      <c r="X119" s="114"/>
      <c r="Y119" s="60"/>
      <c r="Z119" s="56"/>
      <c r="AA119" s="57">
        <f>AA118+0.5</f>
        <v>54.5</v>
      </c>
      <c r="AB119" s="50">
        <f t="shared" si="4"/>
        <v>0</v>
      </c>
      <c r="AC119" s="50">
        <f t="shared" ref="AC119:AD119" si="92">AC118</f>
        <v>64.914285714285711</v>
      </c>
      <c r="AD119" s="50">
        <f t="shared" si="92"/>
        <v>66</v>
      </c>
      <c r="AE119" s="50">
        <f>IF($AE$9=0,0,(AE118+AE120)/2)</f>
        <v>66</v>
      </c>
      <c r="AF119" s="49" t="str">
        <f t="shared" si="87"/>
        <v/>
      </c>
      <c r="AG119" s="49" t="str">
        <f t="shared" si="80"/>
        <v/>
      </c>
      <c r="AH119" s="49" t="str">
        <f t="shared" si="81"/>
        <v/>
      </c>
      <c r="AI119" s="49" t="str">
        <f t="shared" si="82"/>
        <v/>
      </c>
      <c r="AJ119" s="49" t="str">
        <f t="shared" si="83"/>
        <v/>
      </c>
      <c r="AK119" s="49" t="str">
        <f t="shared" si="84"/>
        <v/>
      </c>
      <c r="AL119" s="49" t="str">
        <f t="shared" si="85"/>
        <v/>
      </c>
      <c r="AM119" s="59" t="str">
        <f t="shared" si="9"/>
        <v/>
      </c>
      <c r="AN119" s="136"/>
      <c r="AO119" s="136"/>
      <c r="AP119" s="50"/>
      <c r="AQ119" s="50"/>
      <c r="AR119" s="50"/>
      <c r="AS119" s="50"/>
      <c r="AT119" s="50"/>
      <c r="AU119" s="50"/>
      <c r="AV119" s="50"/>
      <c r="AW119" s="50"/>
      <c r="AX119" s="50"/>
    </row>
    <row r="120" spans="1:50" ht="14.4" x14ac:dyDescent="0.3">
      <c r="A120" s="6"/>
      <c r="B120" s="90">
        <f>IF(B118="","",B118+7)</f>
        <v>44579</v>
      </c>
      <c r="C120" s="37" t="str">
        <f t="shared" si="16"/>
        <v>Weight</v>
      </c>
      <c r="D120" s="24"/>
      <c r="E120" s="25"/>
      <c r="F120" s="25"/>
      <c r="G120" s="25"/>
      <c r="H120" s="25"/>
      <c r="I120" s="25"/>
      <c r="J120" s="26"/>
      <c r="K120" s="29" t="str">
        <f t="shared" si="3"/>
        <v/>
      </c>
      <c r="L120" s="80" t="str">
        <f>IF(K120="","",AN120)</f>
        <v/>
      </c>
      <c r="M120" s="81" t="str">
        <f>IF(AP120="","",IF(L120="","",AO120))</f>
        <v/>
      </c>
      <c r="N120" s="21"/>
      <c r="O120" s="127" t="str">
        <f>IF(M122="","",IF(K122=K114,"No Weight Change",IF(K122&gt;K114,"You Gained:","You Lost:")))</f>
        <v/>
      </c>
      <c r="P120" s="113"/>
      <c r="Q120" s="113"/>
      <c r="R120" s="113"/>
      <c r="S120" s="113"/>
      <c r="T120" s="113"/>
      <c r="U120" s="31" t="str">
        <f>IF(M122="","",IF(K122=K114,"",IF(K122&gt;K114,K122-K114,K114-K122)))</f>
        <v/>
      </c>
      <c r="V120" s="112" t="str">
        <f>IF(O120="","",IF(O120="No Weight Change","",IF($F$4="Lb","Lb",IF($F$4="Kg","Kg",""))))</f>
        <v/>
      </c>
      <c r="W120" s="113"/>
      <c r="X120" s="114"/>
      <c r="Y120" s="60"/>
      <c r="Z120" s="56"/>
      <c r="AA120" s="57">
        <f>AA118+1</f>
        <v>55</v>
      </c>
      <c r="AB120" s="50">
        <f t="shared" si="4"/>
        <v>0</v>
      </c>
      <c r="AC120" s="50">
        <f>IF(K120="",AC118,K120)</f>
        <v>64.914285714285711</v>
      </c>
      <c r="AD120" s="50">
        <f>AD119</f>
        <v>66</v>
      </c>
      <c r="AE120" s="50">
        <f>IF($F$6&gt;$F$7,IF(AE118&gt;AD120,AE118+$AE$9,AD120),IF($F$6&lt;$F$7,IF(AE118&lt;AD120,AE118+$AE$9,AD120),AD120))</f>
        <v>66</v>
      </c>
      <c r="AF120" s="49" t="str">
        <f t="shared" si="87"/>
        <v/>
      </c>
      <c r="AG120" s="49" t="str">
        <f t="shared" si="80"/>
        <v/>
      </c>
      <c r="AH120" s="49" t="str">
        <f t="shared" si="81"/>
        <v/>
      </c>
      <c r="AI120" s="49" t="str">
        <f t="shared" si="82"/>
        <v/>
      </c>
      <c r="AJ120" s="49" t="str">
        <f t="shared" si="83"/>
        <v/>
      </c>
      <c r="AK120" s="49" t="str">
        <f t="shared" si="84"/>
        <v/>
      </c>
      <c r="AL120" s="49" t="str">
        <f t="shared" si="85"/>
        <v/>
      </c>
      <c r="AM120" s="58" t="str">
        <f t="shared" si="9"/>
        <v/>
      </c>
      <c r="AN120" s="137" t="str">
        <f>IF(AM120="","",AM120-AM118)</f>
        <v/>
      </c>
      <c r="AO120" s="135" t="str">
        <f>IF(AP120="","",IF(AN120="","",MROUND(AP120,5)))</f>
        <v/>
      </c>
      <c r="AP120" s="50">
        <f>IF(AB121=0,$AP118,IF(AB120=0,$AP118,((K121+(((-L120)*$AQ$7)/AB121)))+M118+M116+M114+M112+M110)/6)</f>
        <v>2304.1370000000065</v>
      </c>
      <c r="AQ120" s="50"/>
      <c r="AR120" s="50"/>
      <c r="AS120" s="50"/>
      <c r="AT120" s="50"/>
      <c r="AU120" s="50"/>
      <c r="AV120" s="50"/>
      <c r="AW120" s="50"/>
      <c r="AX120" s="50"/>
    </row>
    <row r="121" spans="1:50" ht="14.4" x14ac:dyDescent="0.3">
      <c r="A121" s="6"/>
      <c r="B121" s="91"/>
      <c r="C121" s="38" t="str">
        <f t="shared" si="16"/>
        <v>Cal.</v>
      </c>
      <c r="D121" s="24"/>
      <c r="E121" s="25"/>
      <c r="F121" s="25"/>
      <c r="G121" s="25"/>
      <c r="H121" s="25"/>
      <c r="I121" s="25"/>
      <c r="J121" s="26"/>
      <c r="K121" s="27" t="str">
        <f t="shared" si="3"/>
        <v/>
      </c>
      <c r="L121" s="79"/>
      <c r="M121" s="77"/>
      <c r="N121" s="21"/>
      <c r="O121" s="128" t="str">
        <f>IF(M122="","",IF(K122=K114,"","At a Rate Of"))</f>
        <v/>
      </c>
      <c r="P121" s="113"/>
      <c r="Q121" s="113"/>
      <c r="R121" s="113"/>
      <c r="S121" s="113"/>
      <c r="T121" s="131" t="str">
        <f>IF(O121="","",U120/4)</f>
        <v/>
      </c>
      <c r="U121" s="113"/>
      <c r="V121" s="129" t="str">
        <f>IF(O120="","",IF(O120="No Weight Change","",IF($F$4="Lb","Lb/Wk",IF($F$4="Kg","Kg/Wk",""))))</f>
        <v/>
      </c>
      <c r="W121" s="113"/>
      <c r="X121" s="114"/>
      <c r="Y121" s="60"/>
      <c r="Z121" s="56"/>
      <c r="AA121" s="57">
        <f>AA120+0.5</f>
        <v>55.5</v>
      </c>
      <c r="AB121" s="50">
        <f t="shared" si="4"/>
        <v>0</v>
      </c>
      <c r="AC121" s="50">
        <f t="shared" ref="AC121:AD121" si="93">AC120</f>
        <v>64.914285714285711</v>
      </c>
      <c r="AD121" s="50">
        <f t="shared" si="93"/>
        <v>66</v>
      </c>
      <c r="AE121" s="50">
        <f>IF($AE$9=0,0,(AE120+AE122)/2)</f>
        <v>66</v>
      </c>
      <c r="AF121" s="49" t="str">
        <f t="shared" si="87"/>
        <v/>
      </c>
      <c r="AG121" s="49" t="str">
        <f t="shared" si="80"/>
        <v/>
      </c>
      <c r="AH121" s="49" t="str">
        <f t="shared" si="81"/>
        <v/>
      </c>
      <c r="AI121" s="49" t="str">
        <f t="shared" si="82"/>
        <v/>
      </c>
      <c r="AJ121" s="49" t="str">
        <f t="shared" si="83"/>
        <v/>
      </c>
      <c r="AK121" s="49" t="str">
        <f t="shared" si="84"/>
        <v/>
      </c>
      <c r="AL121" s="49" t="str">
        <f t="shared" si="85"/>
        <v/>
      </c>
      <c r="AM121" s="59" t="str">
        <f t="shared" si="9"/>
        <v/>
      </c>
      <c r="AN121" s="136"/>
      <c r="AO121" s="136"/>
      <c r="AP121" s="50"/>
      <c r="AQ121" s="50"/>
      <c r="AR121" s="50"/>
      <c r="AS121" s="50"/>
      <c r="AT121" s="50"/>
      <c r="AU121" s="50"/>
      <c r="AV121" s="50"/>
      <c r="AW121" s="50"/>
      <c r="AX121" s="50"/>
    </row>
    <row r="122" spans="1:50" ht="14.4" x14ac:dyDescent="0.3">
      <c r="A122" s="6"/>
      <c r="B122" s="90">
        <f>IF(B120="","",B120+7)</f>
        <v>44586</v>
      </c>
      <c r="C122" s="37" t="str">
        <f t="shared" si="16"/>
        <v>Weight</v>
      </c>
      <c r="D122" s="24"/>
      <c r="E122" s="25"/>
      <c r="F122" s="25"/>
      <c r="G122" s="25"/>
      <c r="H122" s="25"/>
      <c r="I122" s="25"/>
      <c r="J122" s="26"/>
      <c r="K122" s="29" t="str">
        <f t="shared" si="3"/>
        <v/>
      </c>
      <c r="L122" s="80" t="str">
        <f>IF(K122="","",AN122)</f>
        <v/>
      </c>
      <c r="M122" s="81" t="str">
        <f>IF(AP122="","",IF(L122="","",AO122))</f>
        <v/>
      </c>
      <c r="N122" s="21"/>
      <c r="O122" s="130" t="str">
        <f>IF(T121="","","You have")</f>
        <v/>
      </c>
      <c r="P122" s="113"/>
      <c r="Q122" s="113"/>
      <c r="R122" s="113"/>
      <c r="S122" s="115" t="str">
        <f>IF(T121="","",IF(K122&gt;F111,K122-F111,F111-K122))</f>
        <v/>
      </c>
      <c r="T122" s="117" t="str">
        <f>IF(T121="","",IF(T121="No Weight Change","",IF(F108="Lb","Lb to go!",IF(F108="Kg","Kg to go!",""))))</f>
        <v/>
      </c>
      <c r="U122" s="113"/>
      <c r="V122" s="113"/>
      <c r="W122" s="113"/>
      <c r="X122" s="114"/>
      <c r="Y122" s="60"/>
      <c r="Z122" s="56"/>
      <c r="AA122" s="57">
        <f>AA120+1</f>
        <v>56</v>
      </c>
      <c r="AB122" s="50">
        <f t="shared" si="4"/>
        <v>0</v>
      </c>
      <c r="AC122" s="50">
        <f>IF(K122="",AC120,K122)</f>
        <v>64.914285714285711</v>
      </c>
      <c r="AD122" s="50">
        <f>AD121</f>
        <v>66</v>
      </c>
      <c r="AE122" s="50">
        <f>IF($F$6&gt;$F$7,IF(AE120&gt;AD122,AE120+$AE$9,AD122),IF($F$6&lt;$F$7,IF(AE120&lt;AD122,AE120+$AE$9,AD122),AD122))</f>
        <v>66</v>
      </c>
      <c r="AF122" s="49" t="str">
        <f t="shared" si="87"/>
        <v/>
      </c>
      <c r="AG122" s="49" t="str">
        <f t="shared" si="80"/>
        <v/>
      </c>
      <c r="AH122" s="49" t="str">
        <f t="shared" si="81"/>
        <v/>
      </c>
      <c r="AI122" s="49" t="str">
        <f t="shared" si="82"/>
        <v/>
      </c>
      <c r="AJ122" s="49" t="str">
        <f t="shared" si="83"/>
        <v/>
      </c>
      <c r="AK122" s="49" t="str">
        <f t="shared" si="84"/>
        <v/>
      </c>
      <c r="AL122" s="49" t="str">
        <f t="shared" si="85"/>
        <v/>
      </c>
      <c r="AM122" s="58" t="str">
        <f t="shared" si="9"/>
        <v/>
      </c>
      <c r="AN122" s="137" t="str">
        <f>IF(AM122="","",AM122-AM120)</f>
        <v/>
      </c>
      <c r="AO122" s="135" t="str">
        <f>IF(AP122="","",IF(AN122="","",MROUND(AP122,5)))</f>
        <v/>
      </c>
      <c r="AP122" s="50">
        <f>IF(AB123=0,$AP120,IF(AB122=0,$AP120,((K123+(((-L122)*$AQ$7)/AB123)))+M120+M118+M116+M114+M112)/6)</f>
        <v>2304.1370000000065</v>
      </c>
      <c r="AQ122" s="50"/>
      <c r="AR122" s="50"/>
      <c r="AS122" s="50"/>
      <c r="AT122" s="50"/>
      <c r="AU122" s="50"/>
      <c r="AV122" s="50"/>
      <c r="AW122" s="50"/>
      <c r="AX122" s="50"/>
    </row>
    <row r="123" spans="1:50" ht="14.4" x14ac:dyDescent="0.3">
      <c r="A123" s="6"/>
      <c r="B123" s="126"/>
      <c r="C123" s="39" t="str">
        <f t="shared" si="16"/>
        <v>Cal.</v>
      </c>
      <c r="D123" s="33"/>
      <c r="E123" s="34"/>
      <c r="F123" s="34"/>
      <c r="G123" s="34"/>
      <c r="H123" s="34"/>
      <c r="I123" s="34"/>
      <c r="J123" s="35"/>
      <c r="K123" s="32" t="str">
        <f t="shared" si="3"/>
        <v/>
      </c>
      <c r="L123" s="116"/>
      <c r="M123" s="118"/>
      <c r="N123" s="21"/>
      <c r="O123" s="126"/>
      <c r="P123" s="116"/>
      <c r="Q123" s="116"/>
      <c r="R123" s="116"/>
      <c r="S123" s="116"/>
      <c r="T123" s="116"/>
      <c r="U123" s="116"/>
      <c r="V123" s="116"/>
      <c r="W123" s="116"/>
      <c r="X123" s="118"/>
      <c r="Y123" s="60"/>
      <c r="Z123" s="56"/>
      <c r="AA123" s="57">
        <f>AA122+0.5</f>
        <v>56.5</v>
      </c>
      <c r="AB123" s="50">
        <f t="shared" si="4"/>
        <v>0</v>
      </c>
      <c r="AC123" s="50">
        <f t="shared" ref="AC123:AD123" si="94">AC122</f>
        <v>64.914285714285711</v>
      </c>
      <c r="AD123" s="50">
        <f t="shared" si="94"/>
        <v>66</v>
      </c>
      <c r="AE123" s="50"/>
      <c r="AF123" s="49" t="str">
        <f t="shared" si="87"/>
        <v/>
      </c>
      <c r="AG123" s="49" t="str">
        <f t="shared" si="80"/>
        <v/>
      </c>
      <c r="AH123" s="49" t="str">
        <f t="shared" si="81"/>
        <v/>
      </c>
      <c r="AI123" s="49" t="str">
        <f t="shared" si="82"/>
        <v/>
      </c>
      <c r="AJ123" s="49" t="str">
        <f t="shared" si="83"/>
        <v/>
      </c>
      <c r="AK123" s="49" t="str">
        <f t="shared" si="84"/>
        <v/>
      </c>
      <c r="AL123" s="49" t="str">
        <f t="shared" si="85"/>
        <v/>
      </c>
      <c r="AM123" s="59" t="str">
        <f t="shared" si="9"/>
        <v/>
      </c>
      <c r="AN123" s="136"/>
      <c r="AO123" s="136"/>
      <c r="AP123" s="50"/>
      <c r="AQ123" s="50"/>
      <c r="AR123" s="50"/>
      <c r="AS123" s="50"/>
      <c r="AT123" s="50"/>
      <c r="AU123" s="50"/>
      <c r="AV123" s="50"/>
      <c r="AW123" s="50"/>
      <c r="AX123" s="50"/>
    </row>
    <row r="124" spans="1:50" ht="14.4" x14ac:dyDescent="0.3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40" t="str">
        <f>K122</f>
        <v/>
      </c>
      <c r="L124" s="2"/>
      <c r="M124" s="2"/>
      <c r="N124" s="3"/>
      <c r="O124" s="3"/>
      <c r="P124" s="3"/>
      <c r="Q124" s="3"/>
      <c r="R124" s="3"/>
      <c r="S124" s="4"/>
      <c r="T124" s="3"/>
      <c r="U124" s="4"/>
      <c r="V124" s="3"/>
      <c r="W124" s="3"/>
      <c r="X124" s="3"/>
      <c r="Y124" s="48"/>
      <c r="Z124" s="48"/>
      <c r="AA124" s="57"/>
      <c r="AB124" s="50" t="s">
        <v>34</v>
      </c>
      <c r="AC124" s="50">
        <f>MROUND(AC123,0.5)</f>
        <v>65</v>
      </c>
      <c r="AD124" s="50"/>
      <c r="AE124" s="50"/>
      <c r="AF124" s="49"/>
      <c r="AG124" s="49"/>
      <c r="AH124" s="49"/>
      <c r="AI124" s="49"/>
      <c r="AJ124" s="49"/>
      <c r="AK124" s="49"/>
      <c r="AL124" s="49"/>
      <c r="AM124" s="50"/>
      <c r="AN124" s="50"/>
      <c r="AO124" s="50" t="s">
        <v>35</v>
      </c>
      <c r="AP124" s="50">
        <f>IF(AB125=0,$AP122,IF(AB124=0,$AP122,((K125+(((-L124)*$AQ$7)/AB125)))+M122+M120+M118+M116+M114)/6)</f>
        <v>2304.1370000000065</v>
      </c>
      <c r="AQ124" s="50"/>
      <c r="AR124" s="50"/>
      <c r="AS124" s="50"/>
      <c r="AT124" s="50"/>
      <c r="AU124" s="50"/>
      <c r="AV124" s="50"/>
      <c r="AW124" s="50"/>
      <c r="AX124" s="50"/>
    </row>
    <row r="125" spans="1:50" ht="14.4" x14ac:dyDescent="0.3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3"/>
      <c r="P125" s="3"/>
      <c r="Q125" s="3"/>
      <c r="R125" s="3"/>
      <c r="S125" s="4"/>
      <c r="T125" s="3"/>
      <c r="U125" s="4"/>
      <c r="V125" s="3"/>
      <c r="W125" s="3"/>
      <c r="X125" s="3"/>
      <c r="Y125" s="48"/>
      <c r="Z125" s="48"/>
      <c r="AA125" s="49"/>
      <c r="AB125" s="50"/>
      <c r="AC125" s="50"/>
      <c r="AD125" s="50"/>
      <c r="AE125" s="50"/>
      <c r="AF125" s="49"/>
      <c r="AG125" s="49"/>
      <c r="AH125" s="49"/>
      <c r="AI125" s="49"/>
      <c r="AJ125" s="49"/>
      <c r="AK125" s="49"/>
      <c r="AL125" s="49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</row>
    <row r="126" spans="1:50" ht="14.4" x14ac:dyDescent="0.3">
      <c r="A126" s="61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3"/>
      <c r="P126" s="3"/>
      <c r="Q126" s="3"/>
      <c r="R126" s="3"/>
      <c r="S126" s="4"/>
      <c r="T126" s="3"/>
      <c r="U126" s="4"/>
      <c r="V126" s="3"/>
      <c r="W126" s="3"/>
      <c r="X126" s="3"/>
      <c r="Y126" s="48"/>
      <c r="Z126" s="48"/>
      <c r="AA126" s="49"/>
      <c r="AB126" s="50"/>
      <c r="AC126" s="50"/>
      <c r="AD126" s="50"/>
      <c r="AE126" s="50"/>
      <c r="AF126" s="49"/>
      <c r="AG126" s="49"/>
      <c r="AH126" s="49"/>
      <c r="AI126" s="49"/>
      <c r="AJ126" s="49"/>
      <c r="AK126" s="49"/>
      <c r="AL126" s="49"/>
      <c r="AM126" s="50"/>
      <c r="AN126" s="50"/>
      <c r="AO126" s="50"/>
      <c r="AP126" s="50">
        <f>IF(AB127=0,$AP124,IF(AB126=0,$AP124,((K127+(((-L126)*$AQ$7)/AB127)))+M124+M122+M120+M118+M116)/6)</f>
        <v>2304.1370000000065</v>
      </c>
      <c r="AQ126" s="50"/>
      <c r="AR126" s="50"/>
      <c r="AS126" s="50"/>
      <c r="AT126" s="50"/>
      <c r="AU126" s="50"/>
      <c r="AV126" s="50"/>
      <c r="AW126" s="50"/>
      <c r="AX126" s="50"/>
    </row>
    <row r="127" spans="1:50" ht="14.4" x14ac:dyDescent="0.3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3"/>
      <c r="P127" s="3"/>
      <c r="Q127" s="3"/>
      <c r="R127" s="3"/>
      <c r="S127" s="4"/>
      <c r="T127" s="3"/>
      <c r="U127" s="4"/>
      <c r="V127" s="3"/>
      <c r="W127" s="3"/>
      <c r="X127" s="3"/>
      <c r="Y127" s="48"/>
      <c r="Z127" s="48"/>
      <c r="AA127" s="49"/>
      <c r="AB127" s="50"/>
      <c r="AC127" s="50"/>
      <c r="AD127" s="50"/>
      <c r="AE127" s="50"/>
      <c r="AF127" s="49"/>
      <c r="AG127" s="49"/>
      <c r="AH127" s="49"/>
      <c r="AI127" s="49"/>
      <c r="AJ127" s="49"/>
      <c r="AK127" s="49"/>
      <c r="AL127" s="49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</row>
    <row r="128" spans="1:50" ht="14.4" x14ac:dyDescent="0.3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3"/>
      <c r="P128" s="3"/>
      <c r="Q128" s="3"/>
      <c r="R128" s="3"/>
      <c r="S128" s="4"/>
      <c r="T128" s="3"/>
      <c r="U128" s="4"/>
      <c r="V128" s="3"/>
      <c r="W128" s="3"/>
      <c r="X128" s="3"/>
      <c r="Y128" s="48"/>
      <c r="Z128" s="48"/>
      <c r="AA128" s="49"/>
      <c r="AB128" s="50"/>
      <c r="AC128" s="50"/>
      <c r="AD128" s="50"/>
      <c r="AE128" s="50"/>
      <c r="AF128" s="49"/>
      <c r="AG128" s="49"/>
      <c r="AH128" s="49"/>
      <c r="AI128" s="49"/>
      <c r="AJ128" s="49"/>
      <c r="AK128" s="49"/>
      <c r="AL128" s="49"/>
      <c r="AM128" s="50"/>
      <c r="AN128" s="50"/>
      <c r="AO128" s="50"/>
      <c r="AP128" s="50">
        <f>IF(AB129=0,$AP126,IF(AB128=0,$AP126,((K129+(((-L128)*$AQ$7)/AB129)))+M126+M124+M122+M120+M118)/6)</f>
        <v>2304.1370000000065</v>
      </c>
      <c r="AQ128" s="50"/>
      <c r="AR128" s="50"/>
      <c r="AS128" s="50"/>
      <c r="AT128" s="50"/>
      <c r="AU128" s="50"/>
      <c r="AV128" s="50"/>
      <c r="AW128" s="50"/>
      <c r="AX128" s="50"/>
    </row>
    <row r="129" spans="1:50" ht="14.4" x14ac:dyDescent="0.3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3"/>
      <c r="P129" s="3"/>
      <c r="Q129" s="3"/>
      <c r="R129" s="3"/>
      <c r="S129" s="4"/>
      <c r="T129" s="3"/>
      <c r="U129" s="4"/>
      <c r="V129" s="3"/>
      <c r="W129" s="3"/>
      <c r="X129" s="3"/>
      <c r="Y129" s="48"/>
      <c r="Z129" s="48"/>
      <c r="AA129" s="49"/>
      <c r="AB129" s="50"/>
      <c r="AC129" s="50"/>
      <c r="AD129" s="50"/>
      <c r="AE129" s="50"/>
      <c r="AF129" s="49"/>
      <c r="AG129" s="49"/>
      <c r="AH129" s="49"/>
      <c r="AI129" s="49"/>
      <c r="AJ129" s="49"/>
      <c r="AK129" s="49"/>
      <c r="AL129" s="49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</row>
    <row r="130" spans="1:50" ht="14.4" x14ac:dyDescent="0.3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3"/>
      <c r="P130" s="3"/>
      <c r="Q130" s="3"/>
      <c r="R130" s="3"/>
      <c r="S130" s="4"/>
      <c r="T130" s="3"/>
      <c r="U130" s="4"/>
      <c r="V130" s="3"/>
      <c r="W130" s="3"/>
      <c r="X130" s="3"/>
      <c r="Y130" s="48"/>
      <c r="Z130" s="48"/>
      <c r="AA130" s="49"/>
      <c r="AB130" s="50"/>
      <c r="AC130" s="50"/>
      <c r="AD130" s="50"/>
      <c r="AE130" s="50"/>
      <c r="AF130" s="49"/>
      <c r="AG130" s="49"/>
      <c r="AH130" s="49"/>
      <c r="AI130" s="49"/>
      <c r="AJ130" s="49"/>
      <c r="AK130" s="49"/>
      <c r="AL130" s="49"/>
      <c r="AM130" s="50"/>
      <c r="AN130" s="50"/>
      <c r="AO130" s="50"/>
      <c r="AP130" s="50">
        <f>IF(AB131=0,$AP128,IF(AB130=0,$AP128,((K131+(((-L130)*$AQ$7)/AB131)))+M128+M126+M124+M122+M120)/6)</f>
        <v>2304.1370000000065</v>
      </c>
      <c r="AQ130" s="50"/>
      <c r="AR130" s="50"/>
      <c r="AS130" s="50"/>
      <c r="AT130" s="50"/>
      <c r="AU130" s="50"/>
      <c r="AV130" s="50"/>
      <c r="AW130" s="50"/>
      <c r="AX130" s="50"/>
    </row>
    <row r="131" spans="1:50" ht="14.4" x14ac:dyDescent="0.3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3"/>
      <c r="P131" s="3"/>
      <c r="Q131" s="3"/>
      <c r="R131" s="3"/>
      <c r="S131" s="4"/>
      <c r="T131" s="3"/>
      <c r="U131" s="4"/>
      <c r="V131" s="3"/>
      <c r="W131" s="3"/>
      <c r="X131" s="3"/>
      <c r="Y131" s="48"/>
      <c r="Z131" s="48"/>
      <c r="AA131" s="49"/>
      <c r="AB131" s="50"/>
      <c r="AC131" s="50"/>
      <c r="AD131" s="50"/>
      <c r="AE131" s="50"/>
      <c r="AF131" s="49"/>
      <c r="AG131" s="49"/>
      <c r="AH131" s="49"/>
      <c r="AI131" s="49"/>
      <c r="AJ131" s="49"/>
      <c r="AK131" s="49"/>
      <c r="AL131" s="49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</row>
    <row r="132" spans="1:50" ht="14.4" x14ac:dyDescent="0.3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3"/>
      <c r="P132" s="3"/>
      <c r="Q132" s="3"/>
      <c r="R132" s="3"/>
      <c r="S132" s="4"/>
      <c r="T132" s="3"/>
      <c r="U132" s="4"/>
      <c r="V132" s="3"/>
      <c r="W132" s="3"/>
      <c r="X132" s="3"/>
      <c r="Y132" s="48"/>
      <c r="Z132" s="48"/>
      <c r="AA132" s="49"/>
      <c r="AB132" s="50"/>
      <c r="AC132" s="50"/>
      <c r="AD132" s="50"/>
      <c r="AE132" s="50"/>
      <c r="AF132" s="49"/>
      <c r="AG132" s="49"/>
      <c r="AH132" s="49"/>
      <c r="AI132" s="49"/>
      <c r="AJ132" s="49"/>
      <c r="AK132" s="49"/>
      <c r="AL132" s="49"/>
      <c r="AM132" s="50"/>
      <c r="AN132" s="50"/>
      <c r="AO132" s="50"/>
      <c r="AP132" s="50">
        <f>IF(AB133=0,$AP130,IF(AB132=0,$AP130,((K133+(((-L132)*$AQ$7)/AB133)))+M130+M128+M126+M124+M122)/6)</f>
        <v>2304.1370000000065</v>
      </c>
      <c r="AQ132" s="50"/>
      <c r="AR132" s="50"/>
      <c r="AS132" s="50"/>
      <c r="AT132" s="50"/>
      <c r="AU132" s="50"/>
      <c r="AV132" s="50"/>
      <c r="AW132" s="50"/>
      <c r="AX132" s="50"/>
    </row>
    <row r="133" spans="1:50" ht="14.4" x14ac:dyDescent="0.3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3"/>
      <c r="P133" s="3"/>
      <c r="Q133" s="3"/>
      <c r="R133" s="3"/>
      <c r="S133" s="4"/>
      <c r="T133" s="3"/>
      <c r="U133" s="4"/>
      <c r="V133" s="3"/>
      <c r="W133" s="3"/>
      <c r="X133" s="3"/>
      <c r="Y133" s="48"/>
      <c r="Z133" s="48"/>
      <c r="AA133" s="49"/>
      <c r="AB133" s="50"/>
      <c r="AC133" s="50"/>
      <c r="AD133" s="50"/>
      <c r="AE133" s="50"/>
      <c r="AF133" s="49"/>
      <c r="AG133" s="49"/>
      <c r="AH133" s="49"/>
      <c r="AI133" s="49"/>
      <c r="AJ133" s="49"/>
      <c r="AK133" s="49"/>
      <c r="AL133" s="49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</row>
    <row r="134" spans="1:50" ht="14.4" x14ac:dyDescent="0.3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3"/>
      <c r="P134" s="3"/>
      <c r="Q134" s="3"/>
      <c r="R134" s="3"/>
      <c r="S134" s="4"/>
      <c r="T134" s="3"/>
      <c r="U134" s="4"/>
      <c r="V134" s="3"/>
      <c r="W134" s="3"/>
      <c r="X134" s="3"/>
      <c r="Y134" s="48"/>
      <c r="Z134" s="48"/>
      <c r="AA134" s="49"/>
      <c r="AB134" s="50"/>
      <c r="AC134" s="50">
        <f>IF(K134="",AC132,K134)</f>
        <v>0</v>
      </c>
      <c r="AD134" s="50"/>
      <c r="AE134" s="50"/>
      <c r="AF134" s="49"/>
      <c r="AG134" s="49"/>
      <c r="AH134" s="49"/>
      <c r="AI134" s="49"/>
      <c r="AJ134" s="49"/>
      <c r="AK134" s="49"/>
      <c r="AL134" s="49"/>
      <c r="AM134" s="50"/>
      <c r="AN134" s="50"/>
      <c r="AO134" s="50"/>
      <c r="AP134" s="50">
        <f>IF(AB135=0,$AP132,IF(AB134=0,$AP132,((K135+(((-L134)*$AQ$7)/AB135)))+M132+M130+M128+M126+M124)/6)</f>
        <v>2304.1370000000065</v>
      </c>
      <c r="AQ134" s="50"/>
      <c r="AR134" s="50"/>
      <c r="AS134" s="50"/>
      <c r="AT134" s="50"/>
      <c r="AU134" s="50"/>
      <c r="AV134" s="50"/>
      <c r="AW134" s="50"/>
      <c r="AX134" s="50"/>
    </row>
    <row r="135" spans="1:50" ht="14.4" x14ac:dyDescent="0.3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3"/>
      <c r="P135" s="3"/>
      <c r="Q135" s="3"/>
      <c r="R135" s="3"/>
      <c r="S135" s="4"/>
      <c r="T135" s="3"/>
      <c r="U135" s="4"/>
      <c r="V135" s="3"/>
      <c r="W135" s="3"/>
      <c r="X135" s="3"/>
      <c r="Y135" s="48"/>
      <c r="Z135" s="48"/>
      <c r="AA135" s="49"/>
      <c r="AB135" s="50"/>
      <c r="AC135" s="50"/>
      <c r="AD135" s="50"/>
      <c r="AE135" s="50"/>
      <c r="AF135" s="49"/>
      <c r="AG135" s="49"/>
      <c r="AH135" s="49"/>
      <c r="AI135" s="49"/>
      <c r="AJ135" s="49"/>
      <c r="AK135" s="49"/>
      <c r="AL135" s="49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</row>
    <row r="136" spans="1:50" ht="14.4" x14ac:dyDescent="0.3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3"/>
      <c r="P136" s="3"/>
      <c r="Q136" s="3"/>
      <c r="R136" s="3"/>
      <c r="S136" s="4"/>
      <c r="T136" s="3"/>
      <c r="U136" s="4"/>
      <c r="V136" s="3"/>
      <c r="W136" s="3"/>
      <c r="X136" s="3"/>
      <c r="Y136" s="48"/>
      <c r="Z136" s="48"/>
      <c r="AA136" s="49"/>
      <c r="AB136" s="50"/>
      <c r="AC136" s="50">
        <f>IF(K136="",AC134,K136)</f>
        <v>0</v>
      </c>
      <c r="AD136" s="50"/>
      <c r="AE136" s="50"/>
      <c r="AF136" s="49"/>
      <c r="AG136" s="49"/>
      <c r="AH136" s="49"/>
      <c r="AI136" s="49"/>
      <c r="AJ136" s="49"/>
      <c r="AK136" s="49"/>
      <c r="AL136" s="49"/>
      <c r="AM136" s="50"/>
      <c r="AN136" s="50"/>
      <c r="AO136" s="50"/>
      <c r="AP136" s="50">
        <f>IF(AB137=0,$AP134,IF(AB136=0,$AP134,((K137+(((-L136)*$AQ$7)/AB137)))+M134+M132+M130+M128+M126)/6)</f>
        <v>2304.1370000000065</v>
      </c>
      <c r="AQ136" s="50"/>
      <c r="AR136" s="50"/>
      <c r="AS136" s="50"/>
      <c r="AT136" s="50"/>
      <c r="AU136" s="50"/>
      <c r="AV136" s="50"/>
      <c r="AW136" s="50"/>
      <c r="AX136" s="50"/>
    </row>
    <row r="137" spans="1:50" ht="14.4" x14ac:dyDescent="0.3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3"/>
      <c r="P137" s="3"/>
      <c r="Q137" s="3"/>
      <c r="R137" s="3"/>
      <c r="S137" s="4"/>
      <c r="T137" s="3"/>
      <c r="U137" s="4"/>
      <c r="V137" s="3"/>
      <c r="W137" s="3"/>
      <c r="X137" s="3"/>
      <c r="Y137" s="48"/>
      <c r="Z137" s="48"/>
      <c r="AA137" s="49"/>
      <c r="AB137" s="50"/>
      <c r="AC137" s="50"/>
      <c r="AD137" s="50"/>
      <c r="AE137" s="50"/>
      <c r="AF137" s="49"/>
      <c r="AG137" s="49"/>
      <c r="AH137" s="49"/>
      <c r="AI137" s="49"/>
      <c r="AJ137" s="49"/>
      <c r="AK137" s="49"/>
      <c r="AL137" s="49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</row>
    <row r="138" spans="1:50" ht="14.4" x14ac:dyDescent="0.3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3"/>
      <c r="P138" s="3"/>
      <c r="Q138" s="3"/>
      <c r="R138" s="3"/>
      <c r="S138" s="4"/>
      <c r="T138" s="3"/>
      <c r="U138" s="4"/>
      <c r="V138" s="3"/>
      <c r="W138" s="3"/>
      <c r="X138" s="3"/>
      <c r="Y138" s="48"/>
      <c r="Z138" s="48"/>
      <c r="AA138" s="49"/>
      <c r="AB138" s="50"/>
      <c r="AC138" s="50">
        <f>IF(K138="",AC136,K138)</f>
        <v>0</v>
      </c>
      <c r="AD138" s="50"/>
      <c r="AE138" s="50"/>
      <c r="AF138" s="49"/>
      <c r="AG138" s="49"/>
      <c r="AH138" s="49"/>
      <c r="AI138" s="49"/>
      <c r="AJ138" s="49"/>
      <c r="AK138" s="49"/>
      <c r="AL138" s="49"/>
      <c r="AM138" s="50"/>
      <c r="AN138" s="50"/>
      <c r="AO138" s="50"/>
      <c r="AP138" s="50">
        <f>IF(AB139=0,$AP136,IF(AB138=0,$AP136,((K139+(((-L138)*$AQ$7)/AB139)))+M136+M134+M132+M130+M128)/6)</f>
        <v>2304.1370000000065</v>
      </c>
      <c r="AQ138" s="50"/>
      <c r="AR138" s="50"/>
      <c r="AS138" s="50"/>
      <c r="AT138" s="50"/>
      <c r="AU138" s="50"/>
      <c r="AV138" s="50"/>
      <c r="AW138" s="50"/>
      <c r="AX138" s="50"/>
    </row>
    <row r="139" spans="1:50" ht="14.4" x14ac:dyDescent="0.3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3"/>
      <c r="P139" s="3"/>
      <c r="Q139" s="3"/>
      <c r="R139" s="3"/>
      <c r="S139" s="4"/>
      <c r="T139" s="3"/>
      <c r="U139" s="4"/>
      <c r="V139" s="3"/>
      <c r="W139" s="3"/>
      <c r="X139" s="3"/>
      <c r="Y139" s="48"/>
      <c r="Z139" s="48"/>
      <c r="AA139" s="49"/>
      <c r="AB139" s="50"/>
      <c r="AC139" s="50"/>
      <c r="AD139" s="50"/>
      <c r="AE139" s="50"/>
      <c r="AF139" s="49"/>
      <c r="AG139" s="49"/>
      <c r="AH139" s="49"/>
      <c r="AI139" s="49"/>
      <c r="AJ139" s="49"/>
      <c r="AK139" s="49"/>
      <c r="AL139" s="49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</row>
    <row r="140" spans="1:50" ht="14.4" x14ac:dyDescent="0.3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3"/>
      <c r="P140" s="3"/>
      <c r="Q140" s="3"/>
      <c r="R140" s="3"/>
      <c r="S140" s="4"/>
      <c r="T140" s="3"/>
      <c r="U140" s="4"/>
      <c r="V140" s="3"/>
      <c r="W140" s="3"/>
      <c r="X140" s="3"/>
      <c r="Y140" s="48"/>
      <c r="Z140" s="48"/>
      <c r="AA140" s="49"/>
      <c r="AB140" s="50"/>
      <c r="AC140" s="50">
        <f>IF(K140="",AC138,K140)</f>
        <v>0</v>
      </c>
      <c r="AD140" s="50"/>
      <c r="AE140" s="50"/>
      <c r="AF140" s="49"/>
      <c r="AG140" s="49"/>
      <c r="AH140" s="49"/>
      <c r="AI140" s="49"/>
      <c r="AJ140" s="49"/>
      <c r="AK140" s="49"/>
      <c r="AL140" s="49"/>
      <c r="AM140" s="50"/>
      <c r="AN140" s="50"/>
      <c r="AO140" s="50"/>
      <c r="AP140" s="50">
        <f>IF(AB141=0,$AP138,IF(AB140=0,$AP138,((K141+(((-L140)*$AQ$7)/AB141)))+M138+M136+M134+M132+M130)/6)</f>
        <v>2304.1370000000065</v>
      </c>
      <c r="AQ140" s="50"/>
      <c r="AR140" s="50"/>
      <c r="AS140" s="50"/>
      <c r="AT140" s="50"/>
      <c r="AU140" s="50"/>
      <c r="AV140" s="50"/>
      <c r="AW140" s="50"/>
      <c r="AX140" s="50"/>
    </row>
    <row r="141" spans="1:50" ht="14.4" x14ac:dyDescent="0.3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3"/>
      <c r="P141" s="3"/>
      <c r="Q141" s="3"/>
      <c r="R141" s="3"/>
      <c r="S141" s="4"/>
      <c r="T141" s="3"/>
      <c r="U141" s="4"/>
      <c r="V141" s="3"/>
      <c r="W141" s="3"/>
      <c r="X141" s="3"/>
      <c r="Y141" s="48"/>
      <c r="Z141" s="48"/>
      <c r="AA141" s="49"/>
      <c r="AB141" s="50"/>
      <c r="AC141" s="50"/>
      <c r="AD141" s="50"/>
      <c r="AE141" s="50"/>
      <c r="AF141" s="49"/>
      <c r="AG141" s="49"/>
      <c r="AH141" s="49"/>
      <c r="AI141" s="49"/>
      <c r="AJ141" s="49"/>
      <c r="AK141" s="49"/>
      <c r="AL141" s="49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</row>
    <row r="142" spans="1:50" ht="14.4" x14ac:dyDescent="0.3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3"/>
      <c r="P142" s="3"/>
      <c r="Q142" s="3"/>
      <c r="R142" s="3"/>
      <c r="S142" s="4"/>
      <c r="T142" s="3"/>
      <c r="U142" s="4"/>
      <c r="V142" s="3"/>
      <c r="W142" s="3"/>
      <c r="X142" s="3"/>
      <c r="Y142" s="48"/>
      <c r="Z142" s="48"/>
      <c r="AA142" s="49"/>
      <c r="AB142" s="50"/>
      <c r="AC142" s="50">
        <f>IF(K142="",AC140,K142)</f>
        <v>0</v>
      </c>
      <c r="AD142" s="50"/>
      <c r="AE142" s="50"/>
      <c r="AF142" s="49"/>
      <c r="AG142" s="49"/>
      <c r="AH142" s="49"/>
      <c r="AI142" s="49"/>
      <c r="AJ142" s="49"/>
      <c r="AK142" s="49"/>
      <c r="AL142" s="49"/>
      <c r="AM142" s="50"/>
      <c r="AN142" s="50"/>
      <c r="AO142" s="50"/>
      <c r="AP142" s="50">
        <f>IF(AB143=0,$AP140,IF(AB142=0,$AP140,((K143+(((-L142)*$AQ$7)/AB143)))+M140+M138+M136+M134+M132)/6)</f>
        <v>2304.1370000000065</v>
      </c>
      <c r="AQ142" s="50"/>
      <c r="AR142" s="50"/>
      <c r="AS142" s="50"/>
      <c r="AT142" s="50"/>
      <c r="AU142" s="50"/>
      <c r="AV142" s="50"/>
      <c r="AW142" s="50"/>
      <c r="AX142" s="50"/>
    </row>
    <row r="143" spans="1:50" ht="14.4" x14ac:dyDescent="0.3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3"/>
      <c r="P143" s="3"/>
      <c r="Q143" s="3"/>
      <c r="R143" s="3"/>
      <c r="S143" s="4"/>
      <c r="T143" s="3"/>
      <c r="U143" s="4"/>
      <c r="V143" s="3"/>
      <c r="W143" s="3"/>
      <c r="X143" s="3"/>
      <c r="Y143" s="48"/>
      <c r="Z143" s="48"/>
      <c r="AA143" s="49"/>
      <c r="AB143" s="50"/>
      <c r="AC143" s="50"/>
      <c r="AD143" s="50"/>
      <c r="AE143" s="50"/>
      <c r="AF143" s="49"/>
      <c r="AG143" s="49"/>
      <c r="AH143" s="49"/>
      <c r="AI143" s="49"/>
      <c r="AJ143" s="49"/>
      <c r="AK143" s="49"/>
      <c r="AL143" s="49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</row>
    <row r="144" spans="1:50" ht="14.4" x14ac:dyDescent="0.3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3"/>
      <c r="P144" s="3"/>
      <c r="Q144" s="3"/>
      <c r="R144" s="3"/>
      <c r="S144" s="4"/>
      <c r="T144" s="3"/>
      <c r="U144" s="4"/>
      <c r="V144" s="3"/>
      <c r="W144" s="3"/>
      <c r="X144" s="3"/>
      <c r="Y144" s="48"/>
      <c r="Z144" s="48"/>
      <c r="AA144" s="49"/>
      <c r="AB144" s="50"/>
      <c r="AC144" s="50"/>
      <c r="AD144" s="50"/>
      <c r="AE144" s="50"/>
      <c r="AF144" s="49"/>
      <c r="AG144" s="49"/>
      <c r="AH144" s="49"/>
      <c r="AI144" s="49"/>
      <c r="AJ144" s="49"/>
      <c r="AK144" s="49"/>
      <c r="AL144" s="49"/>
      <c r="AM144" s="50"/>
      <c r="AN144" s="50"/>
      <c r="AO144" s="50"/>
      <c r="AP144" s="50">
        <f>IF(AB145=0,$AP142,IF(AB144=0,$AP142,((K145+(((-L144)*$AQ$7)/AB145)))+M142+M140+M138+M136+M134)/6)</f>
        <v>2304.1370000000065</v>
      </c>
      <c r="AQ144" s="50"/>
      <c r="AR144" s="50"/>
      <c r="AS144" s="50"/>
      <c r="AT144" s="50"/>
      <c r="AU144" s="50"/>
      <c r="AV144" s="50"/>
      <c r="AW144" s="50"/>
      <c r="AX144" s="50"/>
    </row>
    <row r="145" spans="1:50" ht="14.4" x14ac:dyDescent="0.3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3"/>
      <c r="P145" s="3"/>
      <c r="Q145" s="3"/>
      <c r="R145" s="3"/>
      <c r="S145" s="4"/>
      <c r="T145" s="3"/>
      <c r="U145" s="4"/>
      <c r="V145" s="3"/>
      <c r="W145" s="3"/>
      <c r="X145" s="3"/>
      <c r="Y145" s="48"/>
      <c r="Z145" s="48"/>
      <c r="AA145" s="49"/>
      <c r="AB145" s="50"/>
      <c r="AC145" s="50"/>
      <c r="AD145" s="50"/>
      <c r="AE145" s="50"/>
      <c r="AF145" s="49"/>
      <c r="AG145" s="49"/>
      <c r="AH145" s="49"/>
      <c r="AI145" s="49"/>
      <c r="AJ145" s="49"/>
      <c r="AK145" s="49"/>
      <c r="AL145" s="49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</row>
    <row r="146" spans="1:50" ht="14.4" x14ac:dyDescent="0.3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3"/>
      <c r="P146" s="3"/>
      <c r="Q146" s="3"/>
      <c r="R146" s="3"/>
      <c r="S146" s="4"/>
      <c r="T146" s="3"/>
      <c r="U146" s="4"/>
      <c r="V146" s="3"/>
      <c r="W146" s="3"/>
      <c r="X146" s="3"/>
      <c r="Y146" s="48"/>
      <c r="Z146" s="48"/>
      <c r="AA146" s="49"/>
      <c r="AB146" s="50"/>
      <c r="AC146" s="50"/>
      <c r="AD146" s="50"/>
      <c r="AE146" s="50"/>
      <c r="AF146" s="49"/>
      <c r="AG146" s="49"/>
      <c r="AH146" s="49"/>
      <c r="AI146" s="49"/>
      <c r="AJ146" s="49"/>
      <c r="AK146" s="49"/>
      <c r="AL146" s="49"/>
      <c r="AM146" s="50"/>
      <c r="AN146" s="50"/>
      <c r="AO146" s="50"/>
      <c r="AP146" s="50">
        <f>IF(AB147=0,$AP144,IF(AB146=0,$AP144,((K147+(((-L146)*$AQ$7)/AB147)))+M144+M142+M140+M138+M136)/6)</f>
        <v>2304.1370000000065</v>
      </c>
      <c r="AQ146" s="50"/>
      <c r="AR146" s="50"/>
      <c r="AS146" s="50"/>
      <c r="AT146" s="50"/>
      <c r="AU146" s="50"/>
      <c r="AV146" s="50"/>
      <c r="AW146" s="50"/>
      <c r="AX146" s="50"/>
    </row>
    <row r="147" spans="1:50" ht="14.4" x14ac:dyDescent="0.3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3"/>
      <c r="P147" s="3"/>
      <c r="Q147" s="3"/>
      <c r="R147" s="3"/>
      <c r="S147" s="4"/>
      <c r="T147" s="3"/>
      <c r="U147" s="4"/>
      <c r="V147" s="3"/>
      <c r="W147" s="3"/>
      <c r="X147" s="3"/>
      <c r="Y147" s="48"/>
      <c r="Z147" s="48"/>
      <c r="AA147" s="49"/>
      <c r="AB147" s="50"/>
      <c r="AC147" s="50"/>
      <c r="AD147" s="50"/>
      <c r="AE147" s="50"/>
      <c r="AF147" s="49"/>
      <c r="AG147" s="49"/>
      <c r="AH147" s="49"/>
      <c r="AI147" s="49"/>
      <c r="AJ147" s="49"/>
      <c r="AK147" s="49"/>
      <c r="AL147" s="49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</row>
    <row r="148" spans="1:50" ht="14.4" x14ac:dyDescent="0.3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3"/>
      <c r="P148" s="3"/>
      <c r="Q148" s="3"/>
      <c r="R148" s="3"/>
      <c r="S148" s="4"/>
      <c r="T148" s="3"/>
      <c r="U148" s="4"/>
      <c r="V148" s="3"/>
      <c r="W148" s="3"/>
      <c r="X148" s="3"/>
      <c r="Y148" s="48"/>
      <c r="Z148" s="48"/>
      <c r="AA148" s="49"/>
      <c r="AB148" s="50"/>
      <c r="AC148" s="50"/>
      <c r="AD148" s="50"/>
      <c r="AE148" s="50"/>
      <c r="AF148" s="49"/>
      <c r="AG148" s="49"/>
      <c r="AH148" s="49"/>
      <c r="AI148" s="49"/>
      <c r="AJ148" s="49"/>
      <c r="AK148" s="49"/>
      <c r="AL148" s="49"/>
      <c r="AM148" s="50"/>
      <c r="AN148" s="50"/>
      <c r="AO148" s="50"/>
      <c r="AP148" s="50">
        <f>IF(AB149=0,$AP146,IF(AB148=0,$AP146,((K149+(((-L148)*$AQ$7)/AB149)))+M146+M144+M142+M140+M138)/6)</f>
        <v>2304.1370000000065</v>
      </c>
      <c r="AQ148" s="50"/>
      <c r="AR148" s="50"/>
      <c r="AS148" s="50"/>
      <c r="AT148" s="50"/>
      <c r="AU148" s="50"/>
      <c r="AV148" s="50"/>
      <c r="AW148" s="50"/>
      <c r="AX148" s="50"/>
    </row>
    <row r="149" spans="1:50" ht="14.4" x14ac:dyDescent="0.3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3"/>
      <c r="P149" s="3"/>
      <c r="Q149" s="3"/>
      <c r="R149" s="3"/>
      <c r="S149" s="4"/>
      <c r="T149" s="3"/>
      <c r="U149" s="4"/>
      <c r="V149" s="3"/>
      <c r="W149" s="3"/>
      <c r="X149" s="3"/>
      <c r="Y149" s="48"/>
      <c r="Z149" s="48"/>
      <c r="AA149" s="49"/>
      <c r="AB149" s="50"/>
      <c r="AC149" s="50"/>
      <c r="AD149" s="50"/>
      <c r="AE149" s="50"/>
      <c r="AF149" s="49"/>
      <c r="AG149" s="49"/>
      <c r="AH149" s="49"/>
      <c r="AI149" s="49"/>
      <c r="AJ149" s="49"/>
      <c r="AK149" s="49"/>
      <c r="AL149" s="49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</row>
    <row r="150" spans="1:50" ht="14.4" x14ac:dyDescent="0.3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3"/>
      <c r="P150" s="3"/>
      <c r="Q150" s="3"/>
      <c r="R150" s="3"/>
      <c r="S150" s="4"/>
      <c r="T150" s="3"/>
      <c r="U150" s="4"/>
      <c r="V150" s="3"/>
      <c r="W150" s="3"/>
      <c r="X150" s="3"/>
      <c r="Y150" s="48"/>
      <c r="Z150" s="48"/>
      <c r="AA150" s="49"/>
      <c r="AB150" s="50"/>
      <c r="AC150" s="50"/>
      <c r="AD150" s="50"/>
      <c r="AE150" s="50"/>
      <c r="AF150" s="49"/>
      <c r="AG150" s="49"/>
      <c r="AH150" s="49"/>
      <c r="AI150" s="49"/>
      <c r="AJ150" s="49"/>
      <c r="AK150" s="49"/>
      <c r="AL150" s="49"/>
      <c r="AM150" s="50"/>
      <c r="AN150" s="50"/>
      <c r="AO150" s="50"/>
      <c r="AP150" s="50">
        <f>IF(AB151=0,$AP148,IF(AB150=0,$AP148,((K151+(((-L150)*$AQ$7)/AB151)))+M148+M146+M144+M142+M140)/6)</f>
        <v>2304.1370000000065</v>
      </c>
      <c r="AQ150" s="50"/>
      <c r="AR150" s="50"/>
      <c r="AS150" s="50"/>
      <c r="AT150" s="50"/>
      <c r="AU150" s="50"/>
      <c r="AV150" s="50"/>
      <c r="AW150" s="50"/>
      <c r="AX150" s="50"/>
    </row>
    <row r="151" spans="1:50" ht="14.4" x14ac:dyDescent="0.3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3"/>
      <c r="P151" s="3"/>
      <c r="Q151" s="3"/>
      <c r="R151" s="3"/>
      <c r="S151" s="4"/>
      <c r="T151" s="3"/>
      <c r="U151" s="4"/>
      <c r="V151" s="3"/>
      <c r="W151" s="3"/>
      <c r="X151" s="3"/>
      <c r="Y151" s="48"/>
      <c r="Z151" s="48"/>
      <c r="AA151" s="49"/>
      <c r="AB151" s="50"/>
      <c r="AC151" s="50"/>
      <c r="AD151" s="50"/>
      <c r="AE151" s="50"/>
      <c r="AF151" s="49"/>
      <c r="AG151" s="49"/>
      <c r="AH151" s="49"/>
      <c r="AI151" s="49"/>
      <c r="AJ151" s="49"/>
      <c r="AK151" s="49"/>
      <c r="AL151" s="49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</row>
    <row r="152" spans="1:50" ht="14.4" x14ac:dyDescent="0.3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3"/>
      <c r="P152" s="3"/>
      <c r="Q152" s="3"/>
      <c r="R152" s="3"/>
      <c r="S152" s="4"/>
      <c r="T152" s="3"/>
      <c r="U152" s="4"/>
      <c r="V152" s="3"/>
      <c r="W152" s="3"/>
      <c r="X152" s="3"/>
      <c r="Y152" s="48"/>
      <c r="Z152" s="48"/>
      <c r="AA152" s="49"/>
      <c r="AB152" s="50"/>
      <c r="AC152" s="50"/>
      <c r="AD152" s="50"/>
      <c r="AE152" s="50"/>
      <c r="AF152" s="49"/>
      <c r="AG152" s="49"/>
      <c r="AH152" s="49"/>
      <c r="AI152" s="49"/>
      <c r="AJ152" s="49"/>
      <c r="AK152" s="49"/>
      <c r="AL152" s="49"/>
      <c r="AM152" s="50"/>
      <c r="AN152" s="50"/>
      <c r="AO152" s="50"/>
      <c r="AP152" s="50">
        <f>IF(AB153=0,$AP150,IF(AB152=0,$AP150,((K153+(((-L152)*$AQ$7)/AB153)))+M150+M148+M146+M144+M142)/6)</f>
        <v>2304.1370000000065</v>
      </c>
      <c r="AQ152" s="50"/>
      <c r="AR152" s="50"/>
      <c r="AS152" s="50"/>
      <c r="AT152" s="50"/>
      <c r="AU152" s="50"/>
      <c r="AV152" s="50"/>
      <c r="AW152" s="50"/>
      <c r="AX152" s="50"/>
    </row>
    <row r="153" spans="1:50" ht="14.4" x14ac:dyDescent="0.3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3"/>
      <c r="P153" s="3"/>
      <c r="Q153" s="3"/>
      <c r="R153" s="3"/>
      <c r="S153" s="4"/>
      <c r="T153" s="3"/>
      <c r="U153" s="4"/>
      <c r="V153" s="3"/>
      <c r="W153" s="3"/>
      <c r="X153" s="3"/>
      <c r="Y153" s="48"/>
      <c r="Z153" s="48"/>
      <c r="AA153" s="49"/>
      <c r="AB153" s="50"/>
      <c r="AC153" s="50"/>
      <c r="AD153" s="50"/>
      <c r="AE153" s="50"/>
      <c r="AF153" s="49"/>
      <c r="AG153" s="49"/>
      <c r="AH153" s="49"/>
      <c r="AI153" s="49"/>
      <c r="AJ153" s="49"/>
      <c r="AK153" s="49"/>
      <c r="AL153" s="49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</row>
    <row r="154" spans="1:50" ht="14.4" x14ac:dyDescent="0.3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3"/>
      <c r="P154" s="3"/>
      <c r="Q154" s="3"/>
      <c r="R154" s="3"/>
      <c r="S154" s="4"/>
      <c r="T154" s="3"/>
      <c r="U154" s="4"/>
      <c r="V154" s="3"/>
      <c r="W154" s="3"/>
      <c r="X154" s="3"/>
      <c r="Y154" s="48"/>
      <c r="Z154" s="48"/>
      <c r="AA154" s="49"/>
      <c r="AB154" s="50"/>
      <c r="AC154" s="50"/>
      <c r="AD154" s="50"/>
      <c r="AE154" s="50"/>
      <c r="AF154" s="49"/>
      <c r="AG154" s="49"/>
      <c r="AH154" s="49"/>
      <c r="AI154" s="49"/>
      <c r="AJ154" s="49"/>
      <c r="AK154" s="49"/>
      <c r="AL154" s="49"/>
      <c r="AM154" s="50"/>
      <c r="AN154" s="50"/>
      <c r="AO154" s="50"/>
      <c r="AP154" s="50">
        <f>IF(AB155=0,$AP152,IF(AB154=0,$AP152,((K155+(((-L154)*$AQ$7)/AB155)))+M152+M150+M148+M146+M144)/6)</f>
        <v>2304.1370000000065</v>
      </c>
      <c r="AQ154" s="50"/>
      <c r="AR154" s="50"/>
      <c r="AS154" s="50"/>
      <c r="AT154" s="50"/>
      <c r="AU154" s="50"/>
      <c r="AV154" s="50"/>
      <c r="AW154" s="50"/>
      <c r="AX154" s="50"/>
    </row>
    <row r="155" spans="1:50" ht="14.4" x14ac:dyDescent="0.3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3"/>
      <c r="P155" s="3"/>
      <c r="Q155" s="3"/>
      <c r="R155" s="3"/>
      <c r="S155" s="4"/>
      <c r="T155" s="3"/>
      <c r="U155" s="4"/>
      <c r="V155" s="3"/>
      <c r="W155" s="3"/>
      <c r="X155" s="3"/>
      <c r="Y155" s="48"/>
      <c r="Z155" s="48"/>
      <c r="AA155" s="49"/>
      <c r="AB155" s="50"/>
      <c r="AC155" s="50"/>
      <c r="AD155" s="50"/>
      <c r="AE155" s="50"/>
      <c r="AF155" s="49"/>
      <c r="AG155" s="49"/>
      <c r="AH155" s="49"/>
      <c r="AI155" s="49"/>
      <c r="AJ155" s="49"/>
      <c r="AK155" s="49"/>
      <c r="AL155" s="49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</row>
    <row r="156" spans="1:50" ht="14.4" x14ac:dyDescent="0.3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3"/>
      <c r="P156" s="3"/>
      <c r="Q156" s="3"/>
      <c r="R156" s="3"/>
      <c r="S156" s="4"/>
      <c r="T156" s="3"/>
      <c r="U156" s="4"/>
      <c r="V156" s="3"/>
      <c r="W156" s="3"/>
      <c r="X156" s="3"/>
      <c r="Y156" s="48"/>
      <c r="Z156" s="48"/>
      <c r="AA156" s="49"/>
      <c r="AB156" s="50"/>
      <c r="AC156" s="50"/>
      <c r="AD156" s="50"/>
      <c r="AE156" s="50"/>
      <c r="AF156" s="49"/>
      <c r="AG156" s="49"/>
      <c r="AH156" s="49"/>
      <c r="AI156" s="49"/>
      <c r="AJ156" s="49"/>
      <c r="AK156" s="49"/>
      <c r="AL156" s="49"/>
      <c r="AM156" s="50"/>
      <c r="AN156" s="50"/>
      <c r="AO156" s="50"/>
      <c r="AP156" s="50">
        <f>IF(AB157=0,$AP154,IF(AB156=0,$AP154,((K157+(((-L156)*$AQ$7)/AB157)))+M154+M152+M150+M148+M146)/6)</f>
        <v>2304.1370000000065</v>
      </c>
      <c r="AQ156" s="50"/>
      <c r="AR156" s="50"/>
      <c r="AS156" s="50"/>
      <c r="AT156" s="50"/>
      <c r="AU156" s="50"/>
      <c r="AV156" s="50"/>
      <c r="AW156" s="50"/>
      <c r="AX156" s="50"/>
    </row>
    <row r="157" spans="1:50" ht="14.4" x14ac:dyDescent="0.3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3"/>
      <c r="P157" s="3"/>
      <c r="Q157" s="3"/>
      <c r="R157" s="3"/>
      <c r="S157" s="4"/>
      <c r="T157" s="3"/>
      <c r="U157" s="4"/>
      <c r="V157" s="3"/>
      <c r="W157" s="3"/>
      <c r="X157" s="3"/>
      <c r="Y157" s="48"/>
      <c r="Z157" s="48"/>
      <c r="AA157" s="49"/>
      <c r="AB157" s="50"/>
      <c r="AC157" s="50"/>
      <c r="AD157" s="50"/>
      <c r="AE157" s="50"/>
      <c r="AF157" s="49"/>
      <c r="AG157" s="49"/>
      <c r="AH157" s="49"/>
      <c r="AI157" s="49"/>
      <c r="AJ157" s="49"/>
      <c r="AK157" s="49"/>
      <c r="AL157" s="49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</row>
    <row r="158" spans="1:50" ht="14.4" x14ac:dyDescent="0.3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3"/>
      <c r="P158" s="3"/>
      <c r="Q158" s="3"/>
      <c r="R158" s="3"/>
      <c r="S158" s="4"/>
      <c r="T158" s="3"/>
      <c r="U158" s="4"/>
      <c r="V158" s="3"/>
      <c r="W158" s="3"/>
      <c r="X158" s="3"/>
      <c r="Y158" s="48"/>
      <c r="Z158" s="48"/>
      <c r="AA158" s="49"/>
      <c r="AB158" s="50"/>
      <c r="AC158" s="50"/>
      <c r="AD158" s="50"/>
      <c r="AE158" s="50"/>
      <c r="AF158" s="49"/>
      <c r="AG158" s="49"/>
      <c r="AH158" s="49"/>
      <c r="AI158" s="49"/>
      <c r="AJ158" s="49"/>
      <c r="AK158" s="49"/>
      <c r="AL158" s="49"/>
      <c r="AM158" s="50"/>
      <c r="AN158" s="50"/>
      <c r="AO158" s="50"/>
      <c r="AP158" s="50">
        <f>IF(AB159=0,$AP156,IF(AB158=0,$AP156,((K159+(((-L158)*$AQ$7)/AB159)))+M156+M154+M152+M150+M148)/6)</f>
        <v>2304.1370000000065</v>
      </c>
      <c r="AQ158" s="50"/>
      <c r="AR158" s="50"/>
      <c r="AS158" s="50"/>
      <c r="AT158" s="50"/>
      <c r="AU158" s="50"/>
      <c r="AV158" s="50"/>
      <c r="AW158" s="50"/>
      <c r="AX158" s="50"/>
    </row>
    <row r="159" spans="1:50" ht="14.4" x14ac:dyDescent="0.3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3"/>
      <c r="P159" s="3"/>
      <c r="Q159" s="3"/>
      <c r="R159" s="3"/>
      <c r="S159" s="4"/>
      <c r="T159" s="3"/>
      <c r="U159" s="4"/>
      <c r="V159" s="3"/>
      <c r="W159" s="3"/>
      <c r="X159" s="3"/>
      <c r="Y159" s="48"/>
      <c r="Z159" s="48"/>
      <c r="AA159" s="49"/>
      <c r="AB159" s="50"/>
      <c r="AC159" s="50"/>
      <c r="AD159" s="50"/>
      <c r="AE159" s="50"/>
      <c r="AF159" s="49"/>
      <c r="AG159" s="49"/>
      <c r="AH159" s="49"/>
      <c r="AI159" s="49"/>
      <c r="AJ159" s="49"/>
      <c r="AK159" s="49"/>
      <c r="AL159" s="49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</row>
    <row r="160" spans="1:50" ht="14.4" x14ac:dyDescent="0.3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3"/>
      <c r="P160" s="3"/>
      <c r="Q160" s="3"/>
      <c r="R160" s="3"/>
      <c r="S160" s="4"/>
      <c r="T160" s="3"/>
      <c r="U160" s="4"/>
      <c r="V160" s="3"/>
      <c r="W160" s="3"/>
      <c r="X160" s="3"/>
      <c r="Y160" s="48"/>
      <c r="Z160" s="48"/>
      <c r="AA160" s="49"/>
      <c r="AB160" s="50"/>
      <c r="AC160" s="50"/>
      <c r="AD160" s="50"/>
      <c r="AE160" s="50"/>
      <c r="AF160" s="49"/>
      <c r="AG160" s="49"/>
      <c r="AH160" s="49"/>
      <c r="AI160" s="49"/>
      <c r="AJ160" s="49"/>
      <c r="AK160" s="49"/>
      <c r="AL160" s="49"/>
      <c r="AM160" s="50"/>
      <c r="AN160" s="50"/>
      <c r="AO160" s="50"/>
      <c r="AP160" s="50">
        <f>IF(AB161=0,$AP158,IF(AB160=0,$AP158,((K161+(((-L160)*$AQ$7)/AB161)))+M158+M156+M154+M152+M150)/6)</f>
        <v>2304.1370000000065</v>
      </c>
      <c r="AQ160" s="50"/>
      <c r="AR160" s="50"/>
      <c r="AS160" s="50"/>
      <c r="AT160" s="50"/>
      <c r="AU160" s="50"/>
      <c r="AV160" s="50"/>
      <c r="AW160" s="50"/>
      <c r="AX160" s="50"/>
    </row>
    <row r="161" spans="1:50" ht="14.4" x14ac:dyDescent="0.3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3"/>
      <c r="P161" s="3"/>
      <c r="Q161" s="3"/>
      <c r="R161" s="3"/>
      <c r="S161" s="4"/>
      <c r="T161" s="3"/>
      <c r="U161" s="4"/>
      <c r="V161" s="3"/>
      <c r="W161" s="3"/>
      <c r="X161" s="3"/>
      <c r="Y161" s="48"/>
      <c r="Z161" s="48"/>
      <c r="AA161" s="49"/>
      <c r="AB161" s="50"/>
      <c r="AC161" s="50"/>
      <c r="AD161" s="50"/>
      <c r="AE161" s="50"/>
      <c r="AF161" s="49"/>
      <c r="AG161" s="49"/>
      <c r="AH161" s="49"/>
      <c r="AI161" s="49"/>
      <c r="AJ161" s="49"/>
      <c r="AK161" s="49"/>
      <c r="AL161" s="49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</row>
    <row r="162" spans="1:50" ht="14.4" x14ac:dyDescent="0.3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3"/>
      <c r="P162" s="3"/>
      <c r="Q162" s="3"/>
      <c r="R162" s="3"/>
      <c r="S162" s="4"/>
      <c r="T162" s="3"/>
      <c r="U162" s="4"/>
      <c r="V162" s="3"/>
      <c r="W162" s="3"/>
      <c r="X162" s="3"/>
      <c r="Y162" s="48"/>
      <c r="Z162" s="48"/>
      <c r="AA162" s="49"/>
      <c r="AB162" s="50"/>
      <c r="AC162" s="50"/>
      <c r="AD162" s="50"/>
      <c r="AE162" s="50"/>
      <c r="AF162" s="49"/>
      <c r="AG162" s="49"/>
      <c r="AH162" s="49"/>
      <c r="AI162" s="49"/>
      <c r="AJ162" s="49"/>
      <c r="AK162" s="49"/>
      <c r="AL162" s="49"/>
      <c r="AM162" s="50"/>
      <c r="AN162" s="50"/>
      <c r="AO162" s="50"/>
      <c r="AP162" s="50">
        <f>IF(AB163=0,$AP160,IF(AB162=0,$AP160,((K163+(((-L162)*$AQ$7)/AB163)))+M160+M158+M156+M154+M152)/6)</f>
        <v>2304.1370000000065</v>
      </c>
      <c r="AQ162" s="50"/>
      <c r="AR162" s="50"/>
      <c r="AS162" s="50"/>
      <c r="AT162" s="50"/>
      <c r="AU162" s="50"/>
      <c r="AV162" s="50"/>
      <c r="AW162" s="50"/>
      <c r="AX162" s="50"/>
    </row>
    <row r="163" spans="1:50" ht="14.4" x14ac:dyDescent="0.3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3"/>
      <c r="P163" s="3"/>
      <c r="Q163" s="3"/>
      <c r="R163" s="3"/>
      <c r="S163" s="4"/>
      <c r="T163" s="3"/>
      <c r="U163" s="4"/>
      <c r="V163" s="3"/>
      <c r="W163" s="3"/>
      <c r="X163" s="3"/>
      <c r="Y163" s="48"/>
      <c r="Z163" s="48"/>
      <c r="AA163" s="49"/>
      <c r="AB163" s="50"/>
      <c r="AC163" s="50"/>
      <c r="AD163" s="50"/>
      <c r="AE163" s="50"/>
      <c r="AF163" s="49"/>
      <c r="AG163" s="49"/>
      <c r="AH163" s="49"/>
      <c r="AI163" s="49"/>
      <c r="AJ163" s="49"/>
      <c r="AK163" s="49"/>
      <c r="AL163" s="49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</row>
    <row r="164" spans="1:50" ht="14.4" x14ac:dyDescent="0.3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3"/>
      <c r="P164" s="3"/>
      <c r="Q164" s="3"/>
      <c r="R164" s="3"/>
      <c r="S164" s="4"/>
      <c r="T164" s="3"/>
      <c r="U164" s="4"/>
      <c r="V164" s="3"/>
      <c r="W164" s="3"/>
      <c r="X164" s="3"/>
      <c r="Y164" s="48"/>
      <c r="Z164" s="48"/>
      <c r="AA164" s="49"/>
      <c r="AB164" s="50"/>
      <c r="AC164" s="50"/>
      <c r="AD164" s="50"/>
      <c r="AE164" s="50"/>
      <c r="AF164" s="49"/>
      <c r="AG164" s="49"/>
      <c r="AH164" s="49"/>
      <c r="AI164" s="49"/>
      <c r="AJ164" s="49"/>
      <c r="AK164" s="49"/>
      <c r="AL164" s="49"/>
      <c r="AM164" s="50"/>
      <c r="AN164" s="50"/>
      <c r="AO164" s="50"/>
      <c r="AP164" s="50">
        <f>IF(AB165=0,$AP162,IF(AB164=0,$AP162,((K165+(((-L164)*$AQ$7)/AB165)))+M162+M160+M158+M156+M154)/6)</f>
        <v>2304.1370000000065</v>
      </c>
      <c r="AQ164" s="50"/>
      <c r="AR164" s="50"/>
      <c r="AS164" s="50"/>
      <c r="AT164" s="50"/>
      <c r="AU164" s="50"/>
      <c r="AV164" s="50"/>
      <c r="AW164" s="50"/>
      <c r="AX164" s="50"/>
    </row>
    <row r="165" spans="1:50" ht="14.4" x14ac:dyDescent="0.3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3"/>
      <c r="P165" s="3"/>
      <c r="Q165" s="3"/>
      <c r="R165" s="3"/>
      <c r="S165" s="4"/>
      <c r="T165" s="3"/>
      <c r="U165" s="4"/>
      <c r="V165" s="3"/>
      <c r="W165" s="3"/>
      <c r="X165" s="3"/>
      <c r="Y165" s="48"/>
      <c r="Z165" s="48"/>
      <c r="AA165" s="49"/>
      <c r="AB165" s="50"/>
      <c r="AC165" s="50"/>
      <c r="AD165" s="50"/>
      <c r="AE165" s="50"/>
      <c r="AF165" s="49"/>
      <c r="AG165" s="49"/>
      <c r="AH165" s="49"/>
      <c r="AI165" s="49"/>
      <c r="AJ165" s="49"/>
      <c r="AK165" s="49"/>
      <c r="AL165" s="49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</row>
    <row r="166" spans="1:50" ht="14.4" x14ac:dyDescent="0.3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3"/>
      <c r="P166" s="3"/>
      <c r="Q166" s="3"/>
      <c r="R166" s="3"/>
      <c r="S166" s="4"/>
      <c r="T166" s="3"/>
      <c r="U166" s="4"/>
      <c r="V166" s="3"/>
      <c r="W166" s="3"/>
      <c r="X166" s="3"/>
      <c r="Y166" s="48"/>
      <c r="Z166" s="48"/>
      <c r="AA166" s="49"/>
      <c r="AB166" s="50"/>
      <c r="AC166" s="50"/>
      <c r="AD166" s="50"/>
      <c r="AE166" s="50"/>
      <c r="AF166" s="49"/>
      <c r="AG166" s="49"/>
      <c r="AH166" s="49"/>
      <c r="AI166" s="49"/>
      <c r="AJ166" s="49"/>
      <c r="AK166" s="49"/>
      <c r="AL166" s="49"/>
      <c r="AM166" s="50"/>
      <c r="AN166" s="50"/>
      <c r="AO166" s="50"/>
      <c r="AP166" s="50">
        <f>IF(AB167=0,$AP164,IF(AB166=0,$AP164,((K167+(((-L166)*$AQ$7)/AB167)))+M164+M162+M160+M158+M156)/6)</f>
        <v>2304.1370000000065</v>
      </c>
      <c r="AQ166" s="50"/>
      <c r="AR166" s="50"/>
      <c r="AS166" s="50"/>
      <c r="AT166" s="50"/>
      <c r="AU166" s="50"/>
      <c r="AV166" s="50"/>
      <c r="AW166" s="50"/>
      <c r="AX166" s="50"/>
    </row>
    <row r="167" spans="1:50" ht="14.4" x14ac:dyDescent="0.3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3"/>
      <c r="P167" s="3"/>
      <c r="Q167" s="3"/>
      <c r="R167" s="3"/>
      <c r="S167" s="4"/>
      <c r="T167" s="3"/>
      <c r="U167" s="4"/>
      <c r="V167" s="3"/>
      <c r="W167" s="3"/>
      <c r="X167" s="3"/>
      <c r="Y167" s="48"/>
      <c r="Z167" s="48"/>
      <c r="AA167" s="49"/>
      <c r="AB167" s="50"/>
      <c r="AC167" s="50"/>
      <c r="AD167" s="50"/>
      <c r="AE167" s="50"/>
      <c r="AF167" s="49"/>
      <c r="AG167" s="49"/>
      <c r="AH167" s="49"/>
      <c r="AI167" s="49"/>
      <c r="AJ167" s="49"/>
      <c r="AK167" s="49"/>
      <c r="AL167" s="49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</row>
    <row r="168" spans="1:50" ht="14.4" x14ac:dyDescent="0.3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3"/>
      <c r="P168" s="3"/>
      <c r="Q168" s="3"/>
      <c r="R168" s="3"/>
      <c r="S168" s="4"/>
      <c r="T168" s="3"/>
      <c r="U168" s="4"/>
      <c r="V168" s="3"/>
      <c r="W168" s="3"/>
      <c r="X168" s="3"/>
      <c r="Y168" s="48"/>
      <c r="Z168" s="48"/>
      <c r="AA168" s="49"/>
      <c r="AB168" s="50"/>
      <c r="AC168" s="50"/>
      <c r="AD168" s="50"/>
      <c r="AE168" s="50"/>
      <c r="AF168" s="49"/>
      <c r="AG168" s="49"/>
      <c r="AH168" s="49"/>
      <c r="AI168" s="49"/>
      <c r="AJ168" s="49"/>
      <c r="AK168" s="49"/>
      <c r="AL168" s="49"/>
      <c r="AM168" s="50"/>
      <c r="AN168" s="50"/>
      <c r="AO168" s="50"/>
      <c r="AP168" s="50">
        <f>IF(AB169=0,$AP166,IF(AB168=0,$AP166,((K169+(((-L168)*$AQ$7)/AB169)))+M166+M164+M162+M160+M158)/6)</f>
        <v>2304.1370000000065</v>
      </c>
      <c r="AQ168" s="50"/>
      <c r="AR168" s="50"/>
      <c r="AS168" s="50"/>
      <c r="AT168" s="50"/>
      <c r="AU168" s="50"/>
      <c r="AV168" s="50"/>
      <c r="AW168" s="50"/>
      <c r="AX168" s="50"/>
    </row>
    <row r="169" spans="1:50" ht="14.4" x14ac:dyDescent="0.3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3"/>
      <c r="P169" s="3"/>
      <c r="Q169" s="3"/>
      <c r="R169" s="3"/>
      <c r="S169" s="4"/>
      <c r="T169" s="3"/>
      <c r="U169" s="4"/>
      <c r="V169" s="3"/>
      <c r="W169" s="3"/>
      <c r="X169" s="3"/>
      <c r="Y169" s="48"/>
      <c r="Z169" s="48"/>
      <c r="AA169" s="49"/>
      <c r="AB169" s="50"/>
      <c r="AC169" s="50"/>
      <c r="AD169" s="50"/>
      <c r="AE169" s="50"/>
      <c r="AF169" s="49"/>
      <c r="AG169" s="49"/>
      <c r="AH169" s="49"/>
      <c r="AI169" s="49"/>
      <c r="AJ169" s="49"/>
      <c r="AK169" s="49"/>
      <c r="AL169" s="49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</row>
    <row r="170" spans="1:50" ht="14.4" x14ac:dyDescent="0.3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3"/>
      <c r="P170" s="3"/>
      <c r="Q170" s="3"/>
      <c r="R170" s="3"/>
      <c r="S170" s="4"/>
      <c r="T170" s="3"/>
      <c r="U170" s="4"/>
      <c r="V170" s="3"/>
      <c r="W170" s="3"/>
      <c r="X170" s="3"/>
      <c r="Y170" s="48"/>
      <c r="Z170" s="48"/>
      <c r="AA170" s="49"/>
      <c r="AB170" s="50"/>
      <c r="AC170" s="50"/>
      <c r="AD170" s="50"/>
      <c r="AE170" s="50"/>
      <c r="AF170" s="49"/>
      <c r="AG170" s="49"/>
      <c r="AH170" s="49"/>
      <c r="AI170" s="49"/>
      <c r="AJ170" s="49"/>
      <c r="AK170" s="49"/>
      <c r="AL170" s="49"/>
      <c r="AM170" s="50"/>
      <c r="AN170" s="50"/>
      <c r="AO170" s="50"/>
      <c r="AP170" s="50">
        <f>IF(AB171=0,$AP168,IF(AB170=0,$AP168,((K171+(((-L170)*$AQ$7)/AB171)))+M168+M166+M164+M162+M160)/6)</f>
        <v>2304.1370000000065</v>
      </c>
      <c r="AQ170" s="50"/>
      <c r="AR170" s="50"/>
      <c r="AS170" s="50"/>
      <c r="AT170" s="50"/>
      <c r="AU170" s="50"/>
      <c r="AV170" s="50"/>
      <c r="AW170" s="50"/>
      <c r="AX170" s="50"/>
    </row>
    <row r="171" spans="1:50" ht="14.4" x14ac:dyDescent="0.3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3"/>
      <c r="P171" s="3"/>
      <c r="Q171" s="3"/>
      <c r="R171" s="3"/>
      <c r="S171" s="4"/>
      <c r="T171" s="3"/>
      <c r="U171" s="4"/>
      <c r="V171" s="3"/>
      <c r="W171" s="3"/>
      <c r="X171" s="3"/>
      <c r="Y171" s="48"/>
      <c r="Z171" s="48"/>
      <c r="AA171" s="49"/>
      <c r="AB171" s="50"/>
      <c r="AC171" s="50"/>
      <c r="AD171" s="50"/>
      <c r="AE171" s="50"/>
      <c r="AF171" s="49"/>
      <c r="AG171" s="49"/>
      <c r="AH171" s="49"/>
      <c r="AI171" s="49"/>
      <c r="AJ171" s="49"/>
      <c r="AK171" s="49"/>
      <c r="AL171" s="49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</row>
    <row r="172" spans="1:50" ht="14.4" x14ac:dyDescent="0.3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3"/>
      <c r="P172" s="3"/>
      <c r="Q172" s="3"/>
      <c r="R172" s="3"/>
      <c r="S172" s="4"/>
      <c r="T172" s="3"/>
      <c r="U172" s="4"/>
      <c r="V172" s="3"/>
      <c r="W172" s="3"/>
      <c r="X172" s="3"/>
      <c r="Y172" s="48"/>
      <c r="Z172" s="48"/>
      <c r="AA172" s="49"/>
      <c r="AB172" s="50"/>
      <c r="AC172" s="50"/>
      <c r="AD172" s="50"/>
      <c r="AE172" s="50"/>
      <c r="AF172" s="49"/>
      <c r="AG172" s="49"/>
      <c r="AH172" s="49"/>
      <c r="AI172" s="49"/>
      <c r="AJ172" s="49"/>
      <c r="AK172" s="49"/>
      <c r="AL172" s="49"/>
      <c r="AM172" s="50"/>
      <c r="AN172" s="50"/>
      <c r="AO172" s="50"/>
      <c r="AP172" s="50">
        <f>IF(AB173=0,$AP170,IF(AB172=0,$AP170,((K173+(((-L172)*$AQ$7)/AB173)))+M170+M168+M166+M164+M162)/6)</f>
        <v>2304.1370000000065</v>
      </c>
      <c r="AQ172" s="50"/>
      <c r="AR172" s="50"/>
      <c r="AS172" s="50"/>
      <c r="AT172" s="50"/>
      <c r="AU172" s="50"/>
      <c r="AV172" s="50"/>
      <c r="AW172" s="50"/>
      <c r="AX172" s="50"/>
    </row>
    <row r="173" spans="1:50" ht="14.4" x14ac:dyDescent="0.3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3"/>
      <c r="P173" s="3"/>
      <c r="Q173" s="3"/>
      <c r="R173" s="3"/>
      <c r="S173" s="4"/>
      <c r="T173" s="3"/>
      <c r="U173" s="4"/>
      <c r="V173" s="3"/>
      <c r="W173" s="3"/>
      <c r="X173" s="3"/>
      <c r="Y173" s="48"/>
      <c r="Z173" s="48"/>
      <c r="AA173" s="49"/>
      <c r="AB173" s="50"/>
      <c r="AC173" s="50"/>
      <c r="AD173" s="50"/>
      <c r="AE173" s="50"/>
      <c r="AF173" s="49"/>
      <c r="AG173" s="49"/>
      <c r="AH173" s="49"/>
      <c r="AI173" s="49"/>
      <c r="AJ173" s="49"/>
      <c r="AK173" s="49"/>
      <c r="AL173" s="49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</row>
    <row r="174" spans="1:50" ht="14.4" x14ac:dyDescent="0.3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3"/>
      <c r="P174" s="3"/>
      <c r="Q174" s="3"/>
      <c r="R174" s="3"/>
      <c r="S174" s="4"/>
      <c r="T174" s="3"/>
      <c r="U174" s="4"/>
      <c r="V174" s="3"/>
      <c r="W174" s="3"/>
      <c r="X174" s="3"/>
      <c r="Y174" s="48"/>
      <c r="Z174" s="48"/>
      <c r="AA174" s="49"/>
      <c r="AB174" s="50"/>
      <c r="AC174" s="50"/>
      <c r="AD174" s="50"/>
      <c r="AE174" s="50"/>
      <c r="AF174" s="49"/>
      <c r="AG174" s="49"/>
      <c r="AH174" s="49"/>
      <c r="AI174" s="49"/>
      <c r="AJ174" s="49"/>
      <c r="AK174" s="49"/>
      <c r="AL174" s="49"/>
      <c r="AM174" s="50"/>
      <c r="AN174" s="50"/>
      <c r="AO174" s="50"/>
      <c r="AP174" s="50">
        <f>IF(AB175=0,$AP172,IF(AB174=0,$AP172,((K175+(((-L174)*$AQ$7)/AB175)))+M172+M170+M168+M166+M164)/6)</f>
        <v>2304.1370000000065</v>
      </c>
      <c r="AQ174" s="50"/>
      <c r="AR174" s="50"/>
      <c r="AS174" s="50"/>
      <c r="AT174" s="50"/>
      <c r="AU174" s="50"/>
      <c r="AV174" s="50"/>
      <c r="AW174" s="50"/>
      <c r="AX174" s="50"/>
    </row>
    <row r="175" spans="1:50" ht="14.4" x14ac:dyDescent="0.3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3"/>
      <c r="P175" s="3"/>
      <c r="Q175" s="3"/>
      <c r="R175" s="3"/>
      <c r="S175" s="4"/>
      <c r="T175" s="3"/>
      <c r="U175" s="4"/>
      <c r="V175" s="3"/>
      <c r="W175" s="3"/>
      <c r="X175" s="3"/>
      <c r="Y175" s="48"/>
      <c r="Z175" s="48"/>
      <c r="AA175" s="49"/>
      <c r="AB175" s="50"/>
      <c r="AC175" s="50"/>
      <c r="AD175" s="50"/>
      <c r="AE175" s="50"/>
      <c r="AF175" s="49"/>
      <c r="AG175" s="49"/>
      <c r="AH175" s="49"/>
      <c r="AI175" s="49"/>
      <c r="AJ175" s="49"/>
      <c r="AK175" s="49"/>
      <c r="AL175" s="49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</row>
    <row r="176" spans="1:50" ht="14.4" x14ac:dyDescent="0.3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3"/>
      <c r="P176" s="3"/>
      <c r="Q176" s="3"/>
      <c r="R176" s="3"/>
      <c r="S176" s="4"/>
      <c r="T176" s="3"/>
      <c r="U176" s="4"/>
      <c r="V176" s="3"/>
      <c r="W176" s="3"/>
      <c r="X176" s="3"/>
      <c r="Y176" s="48"/>
      <c r="Z176" s="48"/>
      <c r="AA176" s="49"/>
      <c r="AB176" s="50"/>
      <c r="AC176" s="50"/>
      <c r="AD176" s="50"/>
      <c r="AE176" s="50"/>
      <c r="AF176" s="49"/>
      <c r="AG176" s="49"/>
      <c r="AH176" s="49"/>
      <c r="AI176" s="49"/>
      <c r="AJ176" s="49"/>
      <c r="AK176" s="49"/>
      <c r="AL176" s="49"/>
      <c r="AM176" s="50"/>
      <c r="AN176" s="50"/>
      <c r="AO176" s="50"/>
      <c r="AP176" s="50">
        <f>IF(AB177=0,$AP174,IF(AB176=0,$AP174,((K177+(((-L176)*$AQ$7)/AB177)))+M174+M172+M170+M168+M166)/6)</f>
        <v>2304.1370000000065</v>
      </c>
      <c r="AQ176" s="50"/>
      <c r="AR176" s="50"/>
      <c r="AS176" s="50"/>
      <c r="AT176" s="50"/>
      <c r="AU176" s="50"/>
      <c r="AV176" s="50"/>
      <c r="AW176" s="50"/>
      <c r="AX176" s="50"/>
    </row>
    <row r="177" spans="1:50" ht="14.4" x14ac:dyDescent="0.3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4"/>
      <c r="T177" s="3"/>
      <c r="U177" s="4"/>
      <c r="V177" s="3"/>
      <c r="W177" s="3"/>
      <c r="X177" s="3"/>
      <c r="Y177" s="48"/>
      <c r="Z177" s="48"/>
      <c r="AA177" s="49"/>
      <c r="AB177" s="50"/>
      <c r="AC177" s="50"/>
      <c r="AD177" s="50"/>
      <c r="AE177" s="50"/>
      <c r="AF177" s="49"/>
      <c r="AG177" s="49"/>
      <c r="AH177" s="49"/>
      <c r="AI177" s="49"/>
      <c r="AJ177" s="49"/>
      <c r="AK177" s="49"/>
      <c r="AL177" s="49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</row>
    <row r="178" spans="1:50" ht="14.4" x14ac:dyDescent="0.3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4"/>
      <c r="T178" s="3"/>
      <c r="U178" s="4"/>
      <c r="V178" s="3"/>
      <c r="W178" s="3"/>
      <c r="X178" s="3"/>
      <c r="Y178" s="48"/>
      <c r="Z178" s="48"/>
      <c r="AA178" s="49"/>
      <c r="AB178" s="50"/>
      <c r="AC178" s="50"/>
      <c r="AD178" s="50"/>
      <c r="AE178" s="50"/>
      <c r="AF178" s="49"/>
      <c r="AG178" s="49"/>
      <c r="AH178" s="49"/>
      <c r="AI178" s="49"/>
      <c r="AJ178" s="49"/>
      <c r="AK178" s="49"/>
      <c r="AL178" s="49"/>
      <c r="AM178" s="50"/>
      <c r="AN178" s="50"/>
      <c r="AO178" s="50"/>
      <c r="AP178" s="50">
        <f>IF(AB179=0,$AP176,IF(AB178=0,$AP176,((K179+(((-L178)*$AQ$7)/AB179)))+M176+M174+M172+M170+M168)/6)</f>
        <v>2304.1370000000065</v>
      </c>
      <c r="AQ178" s="50"/>
      <c r="AR178" s="50"/>
      <c r="AS178" s="50"/>
      <c r="AT178" s="50"/>
      <c r="AU178" s="50"/>
      <c r="AV178" s="50"/>
      <c r="AW178" s="50"/>
      <c r="AX178" s="50"/>
    </row>
    <row r="179" spans="1:50" ht="14.4" x14ac:dyDescent="0.3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4"/>
      <c r="T179" s="3"/>
      <c r="U179" s="4"/>
      <c r="V179" s="3"/>
      <c r="W179" s="3"/>
      <c r="X179" s="3"/>
      <c r="Y179" s="48"/>
      <c r="Z179" s="48"/>
      <c r="AA179" s="49"/>
      <c r="AB179" s="50"/>
      <c r="AC179" s="50"/>
      <c r="AD179" s="50"/>
      <c r="AE179" s="50"/>
      <c r="AF179" s="49"/>
      <c r="AG179" s="49"/>
      <c r="AH179" s="49"/>
      <c r="AI179" s="49"/>
      <c r="AJ179" s="49"/>
      <c r="AK179" s="49"/>
      <c r="AL179" s="49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</row>
    <row r="180" spans="1:50" ht="14.4" x14ac:dyDescent="0.3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4"/>
      <c r="T180" s="3"/>
      <c r="U180" s="4"/>
      <c r="V180" s="3"/>
      <c r="W180" s="3"/>
      <c r="X180" s="3"/>
      <c r="Y180" s="48"/>
      <c r="Z180" s="48"/>
      <c r="AA180" s="49"/>
      <c r="AB180" s="50"/>
      <c r="AC180" s="50"/>
      <c r="AD180" s="50"/>
      <c r="AE180" s="50"/>
      <c r="AF180" s="49"/>
      <c r="AG180" s="49"/>
      <c r="AH180" s="49"/>
      <c r="AI180" s="49"/>
      <c r="AJ180" s="49"/>
      <c r="AK180" s="49"/>
      <c r="AL180" s="49"/>
      <c r="AM180" s="50"/>
      <c r="AN180" s="50"/>
      <c r="AO180" s="50"/>
      <c r="AP180" s="50">
        <f>IF(AB181=0,$AP178,IF(AB180=0,$AP178,((K181+(((-L180)*$AQ$7)/AB181)))+M178+M176+M174+M172+M170)/6)</f>
        <v>2304.1370000000065</v>
      </c>
      <c r="AQ180" s="50"/>
      <c r="AR180" s="50"/>
      <c r="AS180" s="50"/>
      <c r="AT180" s="50"/>
      <c r="AU180" s="50"/>
      <c r="AV180" s="50"/>
      <c r="AW180" s="50"/>
      <c r="AX180" s="50"/>
    </row>
    <row r="181" spans="1:50" ht="14.4" x14ac:dyDescent="0.3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4"/>
      <c r="T181" s="3"/>
      <c r="U181" s="4"/>
      <c r="V181" s="3"/>
      <c r="W181" s="3"/>
      <c r="X181" s="3"/>
      <c r="Y181" s="48"/>
      <c r="Z181" s="48"/>
      <c r="AA181" s="49"/>
      <c r="AB181" s="50"/>
      <c r="AC181" s="50"/>
      <c r="AD181" s="50"/>
      <c r="AE181" s="50"/>
      <c r="AF181" s="49"/>
      <c r="AG181" s="49"/>
      <c r="AH181" s="49"/>
      <c r="AI181" s="49"/>
      <c r="AJ181" s="49"/>
      <c r="AK181" s="49"/>
      <c r="AL181" s="49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</row>
    <row r="182" spans="1:50" ht="14.4" x14ac:dyDescent="0.3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4"/>
      <c r="T182" s="3"/>
      <c r="U182" s="4"/>
      <c r="V182" s="3"/>
      <c r="W182" s="3"/>
      <c r="X182" s="3"/>
      <c r="Y182" s="48"/>
      <c r="Z182" s="48"/>
      <c r="AA182" s="49"/>
      <c r="AB182" s="50"/>
      <c r="AC182" s="50"/>
      <c r="AD182" s="50"/>
      <c r="AE182" s="50"/>
      <c r="AF182" s="49"/>
      <c r="AG182" s="49"/>
      <c r="AH182" s="49"/>
      <c r="AI182" s="49"/>
      <c r="AJ182" s="49"/>
      <c r="AK182" s="49"/>
      <c r="AL182" s="49"/>
      <c r="AM182" s="50"/>
      <c r="AN182" s="50"/>
      <c r="AO182" s="50"/>
      <c r="AP182" s="50">
        <f>IF(AB183=0,$AP180,IF(AB182=0,$AP180,((K183+(((-L182)*$AQ$7)/AB183)))+M180+M178+M176+M174+M172)/6)</f>
        <v>2304.1370000000065</v>
      </c>
      <c r="AQ182" s="50"/>
      <c r="AR182" s="50"/>
      <c r="AS182" s="50"/>
      <c r="AT182" s="50"/>
      <c r="AU182" s="50"/>
      <c r="AV182" s="50"/>
      <c r="AW182" s="50"/>
      <c r="AX182" s="50"/>
    </row>
    <row r="183" spans="1:50" ht="14.4" x14ac:dyDescent="0.3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3"/>
      <c r="P183" s="3"/>
      <c r="Q183" s="3"/>
      <c r="R183" s="3"/>
      <c r="S183" s="4"/>
      <c r="T183" s="3"/>
      <c r="U183" s="4"/>
      <c r="V183" s="3"/>
      <c r="W183" s="3"/>
      <c r="X183" s="3"/>
      <c r="Y183" s="48"/>
      <c r="Z183" s="48"/>
      <c r="AA183" s="49"/>
      <c r="AB183" s="50"/>
      <c r="AC183" s="50"/>
      <c r="AD183" s="50"/>
      <c r="AE183" s="50"/>
      <c r="AF183" s="49"/>
      <c r="AG183" s="49"/>
      <c r="AH183" s="49"/>
      <c r="AI183" s="49"/>
      <c r="AJ183" s="49"/>
      <c r="AK183" s="49"/>
      <c r="AL183" s="49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</row>
    <row r="184" spans="1:50" ht="14.4" x14ac:dyDescent="0.3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3"/>
      <c r="P184" s="3"/>
      <c r="Q184" s="3"/>
      <c r="R184" s="3"/>
      <c r="S184" s="4"/>
      <c r="T184" s="3"/>
      <c r="U184" s="4"/>
      <c r="V184" s="3"/>
      <c r="W184" s="3"/>
      <c r="X184" s="3"/>
      <c r="Y184" s="48"/>
      <c r="Z184" s="48"/>
      <c r="AA184" s="49"/>
      <c r="AB184" s="50"/>
      <c r="AC184" s="50"/>
      <c r="AD184" s="50"/>
      <c r="AE184" s="50"/>
      <c r="AF184" s="49"/>
      <c r="AG184" s="49"/>
      <c r="AH184" s="49"/>
      <c r="AI184" s="49"/>
      <c r="AJ184" s="49"/>
      <c r="AK184" s="49"/>
      <c r="AL184" s="49"/>
      <c r="AM184" s="50"/>
      <c r="AN184" s="50"/>
      <c r="AO184" s="50"/>
      <c r="AP184" s="50">
        <f>IF(AB185=0,$AP182,IF(AB184=0,$AP182,((K185+(((-L184)*$AQ$7)/AB185)))+M182+M180+M178+M176+M174)/6)</f>
        <v>2304.1370000000065</v>
      </c>
      <c r="AQ184" s="50"/>
      <c r="AR184" s="50"/>
      <c r="AS184" s="50"/>
      <c r="AT184" s="50"/>
      <c r="AU184" s="50"/>
      <c r="AV184" s="50"/>
      <c r="AW184" s="50"/>
      <c r="AX184" s="50"/>
    </row>
    <row r="185" spans="1:50" ht="14.4" x14ac:dyDescent="0.3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  <c r="P185" s="3"/>
      <c r="Q185" s="3"/>
      <c r="R185" s="3"/>
      <c r="S185" s="4"/>
      <c r="T185" s="3"/>
      <c r="U185" s="4"/>
      <c r="V185" s="3"/>
      <c r="W185" s="3"/>
      <c r="X185" s="3"/>
      <c r="Y185" s="48"/>
      <c r="Z185" s="48"/>
      <c r="AA185" s="49"/>
      <c r="AB185" s="50"/>
      <c r="AC185" s="50"/>
      <c r="AD185" s="50"/>
      <c r="AE185" s="50"/>
      <c r="AF185" s="49"/>
      <c r="AG185" s="49"/>
      <c r="AH185" s="49"/>
      <c r="AI185" s="49"/>
      <c r="AJ185" s="49"/>
      <c r="AK185" s="49"/>
      <c r="AL185" s="49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</row>
    <row r="186" spans="1:50" ht="14.4" x14ac:dyDescent="0.3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3"/>
      <c r="P186" s="3"/>
      <c r="Q186" s="3"/>
      <c r="R186" s="3"/>
      <c r="S186" s="4"/>
      <c r="T186" s="3"/>
      <c r="U186" s="4"/>
      <c r="V186" s="3"/>
      <c r="W186" s="3"/>
      <c r="X186" s="3"/>
      <c r="Y186" s="48"/>
      <c r="Z186" s="48"/>
      <c r="AA186" s="49"/>
      <c r="AB186" s="50"/>
      <c r="AC186" s="50"/>
      <c r="AD186" s="50"/>
      <c r="AE186" s="50"/>
      <c r="AF186" s="49"/>
      <c r="AG186" s="49"/>
      <c r="AH186" s="49"/>
      <c r="AI186" s="49"/>
      <c r="AJ186" s="49"/>
      <c r="AK186" s="49"/>
      <c r="AL186" s="49"/>
      <c r="AM186" s="50"/>
      <c r="AN186" s="50"/>
      <c r="AO186" s="50"/>
      <c r="AP186" s="50">
        <f>IF(AB187=0,$AP184,IF(AB186=0,$AP184,((K187+(((-L186)*$AQ$7)/AB187)))+M184+M182+M180+M178+M176)/6)</f>
        <v>2304.1370000000065</v>
      </c>
      <c r="AQ186" s="50"/>
      <c r="AR186" s="50"/>
      <c r="AS186" s="50"/>
      <c r="AT186" s="50"/>
      <c r="AU186" s="50"/>
      <c r="AV186" s="50"/>
      <c r="AW186" s="50"/>
      <c r="AX186" s="50"/>
    </row>
    <row r="187" spans="1:50" ht="14.4" x14ac:dyDescent="0.3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  <c r="Q187" s="3"/>
      <c r="R187" s="3"/>
      <c r="S187" s="4"/>
      <c r="T187" s="3"/>
      <c r="U187" s="4"/>
      <c r="V187" s="3"/>
      <c r="W187" s="3"/>
      <c r="X187" s="3"/>
      <c r="Y187" s="48"/>
      <c r="Z187" s="48"/>
      <c r="AA187" s="49"/>
      <c r="AB187" s="50"/>
      <c r="AC187" s="50"/>
      <c r="AD187" s="50"/>
      <c r="AE187" s="50"/>
      <c r="AF187" s="49"/>
      <c r="AG187" s="49"/>
      <c r="AH187" s="49"/>
      <c r="AI187" s="49"/>
      <c r="AJ187" s="49"/>
      <c r="AK187" s="49"/>
      <c r="AL187" s="49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</row>
    <row r="188" spans="1:50" ht="14.4" x14ac:dyDescent="0.3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  <c r="Q188" s="3"/>
      <c r="R188" s="3"/>
      <c r="S188" s="4"/>
      <c r="T188" s="3"/>
      <c r="U188" s="4"/>
      <c r="V188" s="3"/>
      <c r="W188" s="3"/>
      <c r="X188" s="3"/>
      <c r="Y188" s="48"/>
      <c r="Z188" s="48"/>
      <c r="AA188" s="49"/>
      <c r="AB188" s="50"/>
      <c r="AC188" s="50"/>
      <c r="AD188" s="50"/>
      <c r="AE188" s="50"/>
      <c r="AF188" s="49"/>
      <c r="AG188" s="49"/>
      <c r="AH188" s="49"/>
      <c r="AI188" s="49"/>
      <c r="AJ188" s="49"/>
      <c r="AK188" s="49"/>
      <c r="AL188" s="49"/>
      <c r="AM188" s="50"/>
      <c r="AN188" s="50"/>
      <c r="AO188" s="50"/>
      <c r="AP188" s="50">
        <f>IF(AB189=0,$AP186,IF(AB188=0,$AP186,((K189+(((-L188)*$AQ$7)/AB189)))+M186+M184+M182+M180+M178)/6)</f>
        <v>2304.1370000000065</v>
      </c>
      <c r="AQ188" s="50"/>
      <c r="AR188" s="50"/>
      <c r="AS188" s="50"/>
      <c r="AT188" s="50"/>
      <c r="AU188" s="50"/>
      <c r="AV188" s="50"/>
      <c r="AW188" s="50"/>
      <c r="AX188" s="50"/>
    </row>
    <row r="189" spans="1:50" ht="14.4" x14ac:dyDescent="0.3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  <c r="Q189" s="3"/>
      <c r="R189" s="3"/>
      <c r="S189" s="4"/>
      <c r="T189" s="3"/>
      <c r="U189" s="4"/>
      <c r="V189" s="3"/>
      <c r="W189" s="3"/>
      <c r="X189" s="3"/>
      <c r="Y189" s="48"/>
      <c r="Z189" s="48"/>
      <c r="AA189" s="49"/>
      <c r="AB189" s="50"/>
      <c r="AC189" s="50"/>
      <c r="AD189" s="50"/>
      <c r="AE189" s="50"/>
      <c r="AF189" s="49"/>
      <c r="AG189" s="49"/>
      <c r="AH189" s="49"/>
      <c r="AI189" s="49"/>
      <c r="AJ189" s="49"/>
      <c r="AK189" s="49"/>
      <c r="AL189" s="49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</row>
    <row r="190" spans="1:50" ht="14.4" x14ac:dyDescent="0.3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  <c r="Q190" s="3"/>
      <c r="R190" s="3"/>
      <c r="S190" s="4"/>
      <c r="T190" s="3"/>
      <c r="U190" s="4"/>
      <c r="V190" s="3"/>
      <c r="W190" s="3"/>
      <c r="X190" s="3"/>
      <c r="Y190" s="48"/>
      <c r="Z190" s="48"/>
      <c r="AA190" s="49"/>
      <c r="AB190" s="50"/>
      <c r="AC190" s="50"/>
      <c r="AD190" s="50"/>
      <c r="AE190" s="50"/>
      <c r="AF190" s="49"/>
      <c r="AG190" s="49"/>
      <c r="AH190" s="49"/>
      <c r="AI190" s="49"/>
      <c r="AJ190" s="49"/>
      <c r="AK190" s="49"/>
      <c r="AL190" s="49"/>
      <c r="AM190" s="50"/>
      <c r="AN190" s="50"/>
      <c r="AO190" s="50"/>
      <c r="AP190" s="50">
        <f>IF(AB191=0,$AP188,IF(AB190=0,$AP188,((K191+(((-L190)*$AQ$7)/AB191)))+M188+M186+M184+M182+M180)/6)</f>
        <v>2304.1370000000065</v>
      </c>
      <c r="AQ190" s="50"/>
      <c r="AR190" s="50"/>
      <c r="AS190" s="50"/>
      <c r="AT190" s="50"/>
      <c r="AU190" s="50"/>
      <c r="AV190" s="50"/>
      <c r="AW190" s="50"/>
      <c r="AX190" s="50"/>
    </row>
    <row r="191" spans="1:50" ht="14.4" x14ac:dyDescent="0.3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  <c r="Q191" s="3"/>
      <c r="R191" s="3"/>
      <c r="S191" s="4"/>
      <c r="T191" s="3"/>
      <c r="U191" s="4"/>
      <c r="V191" s="3"/>
      <c r="W191" s="3"/>
      <c r="X191" s="3"/>
      <c r="Y191" s="48"/>
      <c r="Z191" s="48"/>
      <c r="AA191" s="49"/>
      <c r="AB191" s="50"/>
      <c r="AC191" s="50"/>
      <c r="AD191" s="50"/>
      <c r="AE191" s="50"/>
      <c r="AF191" s="49"/>
      <c r="AG191" s="49"/>
      <c r="AH191" s="49"/>
      <c r="AI191" s="49"/>
      <c r="AJ191" s="49"/>
      <c r="AK191" s="49"/>
      <c r="AL191" s="49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</row>
    <row r="192" spans="1:50" ht="14.4" x14ac:dyDescent="0.3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  <c r="Q192" s="3"/>
      <c r="R192" s="3"/>
      <c r="S192" s="4"/>
      <c r="T192" s="3"/>
      <c r="U192" s="4"/>
      <c r="V192" s="3"/>
      <c r="W192" s="3"/>
      <c r="X192" s="3"/>
      <c r="Y192" s="48"/>
      <c r="Z192" s="48"/>
      <c r="AA192" s="49"/>
      <c r="AB192" s="50"/>
      <c r="AC192" s="50"/>
      <c r="AD192" s="50"/>
      <c r="AE192" s="50"/>
      <c r="AF192" s="49"/>
      <c r="AG192" s="49"/>
      <c r="AH192" s="49"/>
      <c r="AI192" s="49"/>
      <c r="AJ192" s="49"/>
      <c r="AK192" s="49"/>
      <c r="AL192" s="49"/>
      <c r="AM192" s="50"/>
      <c r="AN192" s="50"/>
      <c r="AO192" s="50"/>
      <c r="AP192" s="50">
        <f>IF(AB193=0,$AP190,IF(AB192=0,$AP190,((K193+(((-L192)*$AQ$7)/AB193)))+M190+M188+M186+M184+M182)/6)</f>
        <v>2304.1370000000065</v>
      </c>
      <c r="AQ192" s="50"/>
      <c r="AR192" s="50"/>
      <c r="AS192" s="50"/>
      <c r="AT192" s="50"/>
      <c r="AU192" s="50"/>
      <c r="AV192" s="50"/>
      <c r="AW192" s="50"/>
      <c r="AX192" s="50"/>
    </row>
    <row r="193" spans="1:50" ht="14.4" x14ac:dyDescent="0.3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  <c r="Q193" s="3"/>
      <c r="R193" s="3"/>
      <c r="S193" s="4"/>
      <c r="T193" s="3"/>
      <c r="U193" s="4"/>
      <c r="V193" s="3"/>
      <c r="W193" s="3"/>
      <c r="X193" s="3"/>
      <c r="Y193" s="48"/>
      <c r="Z193" s="48"/>
      <c r="AA193" s="49"/>
      <c r="AB193" s="50"/>
      <c r="AC193" s="50"/>
      <c r="AD193" s="50"/>
      <c r="AE193" s="50"/>
      <c r="AF193" s="49"/>
      <c r="AG193" s="49"/>
      <c r="AH193" s="49"/>
      <c r="AI193" s="49"/>
      <c r="AJ193" s="49"/>
      <c r="AK193" s="49"/>
      <c r="AL193" s="49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</row>
    <row r="194" spans="1:50" ht="14.4" x14ac:dyDescent="0.3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  <c r="Q194" s="3"/>
      <c r="R194" s="3"/>
      <c r="S194" s="4"/>
      <c r="T194" s="3"/>
      <c r="U194" s="4"/>
      <c r="V194" s="3"/>
      <c r="W194" s="3"/>
      <c r="X194" s="3"/>
      <c r="Y194" s="48"/>
      <c r="Z194" s="48"/>
      <c r="AA194" s="49"/>
      <c r="AB194" s="50"/>
      <c r="AC194" s="50"/>
      <c r="AD194" s="50"/>
      <c r="AE194" s="50"/>
      <c r="AF194" s="49"/>
      <c r="AG194" s="49"/>
      <c r="AH194" s="49"/>
      <c r="AI194" s="49"/>
      <c r="AJ194" s="49"/>
      <c r="AK194" s="49"/>
      <c r="AL194" s="49"/>
      <c r="AM194" s="50"/>
      <c r="AN194" s="50"/>
      <c r="AO194" s="50"/>
      <c r="AP194" s="50">
        <f>IF(AB195=0,$AP192,IF(AB194=0,$AP192,((K195+(((-L194)*$AQ$7)/AB195)))+M192+M190+M188+M186+M184)/6)</f>
        <v>2304.1370000000065</v>
      </c>
      <c r="AQ194" s="50"/>
      <c r="AR194" s="50"/>
      <c r="AS194" s="50"/>
      <c r="AT194" s="50"/>
      <c r="AU194" s="50"/>
      <c r="AV194" s="50"/>
      <c r="AW194" s="50"/>
      <c r="AX194" s="50"/>
    </row>
    <row r="195" spans="1:50" ht="14.4" x14ac:dyDescent="0.3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  <c r="Q195" s="3"/>
      <c r="R195" s="3"/>
      <c r="S195" s="4"/>
      <c r="T195" s="3"/>
      <c r="U195" s="4"/>
      <c r="V195" s="3"/>
      <c r="W195" s="3"/>
      <c r="X195" s="3"/>
      <c r="Y195" s="48"/>
      <c r="Z195" s="48"/>
      <c r="AA195" s="49"/>
      <c r="AB195" s="50"/>
      <c r="AC195" s="50"/>
      <c r="AD195" s="50"/>
      <c r="AE195" s="50"/>
      <c r="AF195" s="49"/>
      <c r="AG195" s="49"/>
      <c r="AH195" s="49"/>
      <c r="AI195" s="49"/>
      <c r="AJ195" s="49"/>
      <c r="AK195" s="49"/>
      <c r="AL195" s="49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</row>
    <row r="196" spans="1:50" ht="14.4" x14ac:dyDescent="0.3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  <c r="Q196" s="3"/>
      <c r="R196" s="3"/>
      <c r="S196" s="4"/>
      <c r="T196" s="3"/>
      <c r="U196" s="4"/>
      <c r="V196" s="3"/>
      <c r="W196" s="3"/>
      <c r="X196" s="3"/>
      <c r="Y196" s="48"/>
      <c r="Z196" s="48"/>
      <c r="AA196" s="49"/>
      <c r="AB196" s="50"/>
      <c r="AC196" s="50"/>
      <c r="AD196" s="50"/>
      <c r="AE196" s="50"/>
      <c r="AF196" s="49"/>
      <c r="AG196" s="49"/>
      <c r="AH196" s="49"/>
      <c r="AI196" s="49"/>
      <c r="AJ196" s="49"/>
      <c r="AK196" s="49"/>
      <c r="AL196" s="49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</row>
    <row r="197" spans="1:50" ht="14.4" x14ac:dyDescent="0.3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  <c r="Q197" s="3"/>
      <c r="R197" s="3"/>
      <c r="S197" s="4"/>
      <c r="T197" s="3"/>
      <c r="U197" s="4"/>
      <c r="V197" s="3"/>
      <c r="W197" s="3"/>
      <c r="X197" s="3"/>
      <c r="Y197" s="48"/>
      <c r="Z197" s="48"/>
      <c r="AA197" s="49"/>
      <c r="AB197" s="50"/>
      <c r="AC197" s="50"/>
      <c r="AD197" s="50"/>
      <c r="AE197" s="50"/>
      <c r="AF197" s="49"/>
      <c r="AG197" s="49"/>
      <c r="AH197" s="49"/>
      <c r="AI197" s="49"/>
      <c r="AJ197" s="49"/>
      <c r="AK197" s="49"/>
      <c r="AL197" s="49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</row>
    <row r="198" spans="1:50" ht="14.4" x14ac:dyDescent="0.3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  <c r="Q198" s="3"/>
      <c r="R198" s="3"/>
      <c r="S198" s="4"/>
      <c r="T198" s="3"/>
      <c r="U198" s="4"/>
      <c r="V198" s="3"/>
      <c r="W198" s="3"/>
      <c r="X198" s="3"/>
      <c r="Y198" s="48"/>
      <c r="Z198" s="48"/>
      <c r="AA198" s="49"/>
      <c r="AB198" s="50"/>
      <c r="AC198" s="50"/>
      <c r="AD198" s="50"/>
      <c r="AE198" s="50"/>
      <c r="AF198" s="49"/>
      <c r="AG198" s="49"/>
      <c r="AH198" s="49"/>
      <c r="AI198" s="49"/>
      <c r="AJ198" s="49"/>
      <c r="AK198" s="49"/>
      <c r="AL198" s="49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</row>
    <row r="199" spans="1:50" ht="14.4" x14ac:dyDescent="0.3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  <c r="Q199" s="3"/>
      <c r="R199" s="3"/>
      <c r="S199" s="4"/>
      <c r="T199" s="3"/>
      <c r="U199" s="4"/>
      <c r="V199" s="3"/>
      <c r="W199" s="3"/>
      <c r="X199" s="3"/>
      <c r="Y199" s="48"/>
      <c r="Z199" s="48"/>
      <c r="AA199" s="49"/>
      <c r="AB199" s="50"/>
      <c r="AC199" s="50"/>
      <c r="AD199" s="50"/>
      <c r="AE199" s="50"/>
      <c r="AF199" s="49"/>
      <c r="AG199" s="49"/>
      <c r="AH199" s="49"/>
      <c r="AI199" s="49"/>
      <c r="AJ199" s="49"/>
      <c r="AK199" s="49"/>
      <c r="AL199" s="49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</row>
    <row r="200" spans="1:50" ht="14.4" x14ac:dyDescent="0.3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  <c r="Q200" s="3"/>
      <c r="R200" s="3"/>
      <c r="S200" s="4"/>
      <c r="T200" s="3"/>
      <c r="U200" s="4"/>
      <c r="V200" s="3"/>
      <c r="W200" s="3"/>
      <c r="X200" s="3"/>
      <c r="Y200" s="48"/>
      <c r="Z200" s="48"/>
      <c r="AA200" s="49"/>
      <c r="AB200" s="50"/>
      <c r="AC200" s="50"/>
      <c r="AD200" s="50"/>
      <c r="AE200" s="50"/>
      <c r="AF200" s="49"/>
      <c r="AG200" s="49"/>
      <c r="AH200" s="49"/>
      <c r="AI200" s="49"/>
      <c r="AJ200" s="49"/>
      <c r="AK200" s="49"/>
      <c r="AL200" s="49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</row>
    <row r="201" spans="1:50" ht="14.4" x14ac:dyDescent="0.3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  <c r="Q201" s="3"/>
      <c r="R201" s="3"/>
      <c r="S201" s="4"/>
      <c r="T201" s="3"/>
      <c r="U201" s="4"/>
      <c r="V201" s="3"/>
      <c r="W201" s="3"/>
      <c r="X201" s="3"/>
      <c r="Y201" s="48"/>
      <c r="Z201" s="48"/>
      <c r="AA201" s="49"/>
      <c r="AB201" s="50"/>
      <c r="AC201" s="50"/>
      <c r="AD201" s="50"/>
      <c r="AE201" s="50"/>
      <c r="AF201" s="49"/>
      <c r="AG201" s="49"/>
      <c r="AH201" s="49"/>
      <c r="AI201" s="49"/>
      <c r="AJ201" s="49"/>
      <c r="AK201" s="49"/>
      <c r="AL201" s="49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</row>
    <row r="202" spans="1:50" ht="14.4" x14ac:dyDescent="0.3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  <c r="Q202" s="3"/>
      <c r="R202" s="3"/>
      <c r="S202" s="4"/>
      <c r="T202" s="3"/>
      <c r="U202" s="4"/>
      <c r="V202" s="3"/>
      <c r="W202" s="3"/>
      <c r="X202" s="3"/>
      <c r="Y202" s="48"/>
      <c r="Z202" s="48"/>
      <c r="AA202" s="49"/>
      <c r="AB202" s="50"/>
      <c r="AC202" s="50"/>
      <c r="AD202" s="50"/>
      <c r="AE202" s="50"/>
      <c r="AF202" s="49"/>
      <c r="AG202" s="49"/>
      <c r="AH202" s="49"/>
      <c r="AI202" s="49"/>
      <c r="AJ202" s="49"/>
      <c r="AK202" s="49"/>
      <c r="AL202" s="49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</row>
    <row r="203" spans="1:50" ht="14.4" x14ac:dyDescent="0.3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  <c r="Q203" s="3"/>
      <c r="R203" s="3"/>
      <c r="S203" s="4"/>
      <c r="T203" s="3"/>
      <c r="U203" s="4"/>
      <c r="V203" s="3"/>
      <c r="W203" s="3"/>
      <c r="X203" s="3"/>
      <c r="Y203" s="48"/>
      <c r="Z203" s="48"/>
      <c r="AA203" s="49"/>
      <c r="AB203" s="50"/>
      <c r="AC203" s="50"/>
      <c r="AD203" s="50"/>
      <c r="AE203" s="50"/>
      <c r="AF203" s="49"/>
      <c r="AG203" s="49"/>
      <c r="AH203" s="49"/>
      <c r="AI203" s="49"/>
      <c r="AJ203" s="49"/>
      <c r="AK203" s="49"/>
      <c r="AL203" s="49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</row>
    <row r="204" spans="1:50" ht="14.4" x14ac:dyDescent="0.3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  <c r="Q204" s="3"/>
      <c r="R204" s="3"/>
      <c r="S204" s="4"/>
      <c r="T204" s="3"/>
      <c r="U204" s="4"/>
      <c r="V204" s="3"/>
      <c r="W204" s="3"/>
      <c r="X204" s="3"/>
      <c r="Y204" s="48"/>
      <c r="Z204" s="48"/>
      <c r="AA204" s="49"/>
      <c r="AB204" s="50"/>
      <c r="AC204" s="50"/>
      <c r="AD204" s="50"/>
      <c r="AE204" s="50"/>
      <c r="AF204" s="49"/>
      <c r="AG204" s="49"/>
      <c r="AH204" s="49"/>
      <c r="AI204" s="49"/>
      <c r="AJ204" s="49"/>
      <c r="AK204" s="49"/>
      <c r="AL204" s="49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</row>
    <row r="205" spans="1:50" ht="14.4" x14ac:dyDescent="0.3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  <c r="Q205" s="3"/>
      <c r="R205" s="3"/>
      <c r="S205" s="4"/>
      <c r="T205" s="3"/>
      <c r="U205" s="4"/>
      <c r="V205" s="3"/>
      <c r="W205" s="3"/>
      <c r="X205" s="3"/>
      <c r="Y205" s="48"/>
      <c r="Z205" s="48"/>
      <c r="AA205" s="49"/>
      <c r="AB205" s="50"/>
      <c r="AC205" s="50"/>
      <c r="AD205" s="50"/>
      <c r="AE205" s="50"/>
      <c r="AF205" s="49"/>
      <c r="AG205" s="49"/>
      <c r="AH205" s="49"/>
      <c r="AI205" s="49"/>
      <c r="AJ205" s="49"/>
      <c r="AK205" s="49"/>
      <c r="AL205" s="49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</row>
    <row r="206" spans="1:50" ht="14.4" x14ac:dyDescent="0.3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  <c r="Q206" s="3"/>
      <c r="R206" s="3"/>
      <c r="S206" s="4"/>
      <c r="T206" s="3"/>
      <c r="U206" s="4"/>
      <c r="V206" s="3"/>
      <c r="W206" s="3"/>
      <c r="X206" s="3"/>
      <c r="Y206" s="48"/>
      <c r="Z206" s="48"/>
      <c r="AA206" s="49"/>
      <c r="AB206" s="50"/>
      <c r="AC206" s="50"/>
      <c r="AD206" s="50"/>
      <c r="AE206" s="50"/>
      <c r="AF206" s="49"/>
      <c r="AG206" s="49"/>
      <c r="AH206" s="49"/>
      <c r="AI206" s="49"/>
      <c r="AJ206" s="49"/>
      <c r="AK206" s="49"/>
      <c r="AL206" s="49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</row>
    <row r="207" spans="1:50" ht="14.4" x14ac:dyDescent="0.3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  <c r="Q207" s="3"/>
      <c r="R207" s="3"/>
      <c r="S207" s="4"/>
      <c r="T207" s="3"/>
      <c r="U207" s="4"/>
      <c r="V207" s="3"/>
      <c r="W207" s="3"/>
      <c r="X207" s="3"/>
      <c r="Y207" s="48"/>
      <c r="Z207" s="48"/>
      <c r="AA207" s="49"/>
      <c r="AB207" s="50"/>
      <c r="AC207" s="50"/>
      <c r="AD207" s="50"/>
      <c r="AE207" s="50"/>
      <c r="AF207" s="49"/>
      <c r="AG207" s="49"/>
      <c r="AH207" s="49"/>
      <c r="AI207" s="49"/>
      <c r="AJ207" s="49"/>
      <c r="AK207" s="49"/>
      <c r="AL207" s="49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</row>
    <row r="208" spans="1:50" ht="14.4" x14ac:dyDescent="0.3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  <c r="Q208" s="3"/>
      <c r="R208" s="3"/>
      <c r="S208" s="4"/>
      <c r="T208" s="3"/>
      <c r="U208" s="4"/>
      <c r="V208" s="3"/>
      <c r="W208" s="3"/>
      <c r="X208" s="3"/>
      <c r="Y208" s="48"/>
      <c r="Z208" s="48"/>
      <c r="AA208" s="49"/>
      <c r="AB208" s="50"/>
      <c r="AC208" s="50"/>
      <c r="AD208" s="50"/>
      <c r="AE208" s="50"/>
      <c r="AF208" s="49"/>
      <c r="AG208" s="49"/>
      <c r="AH208" s="49"/>
      <c r="AI208" s="49"/>
      <c r="AJ208" s="49"/>
      <c r="AK208" s="49"/>
      <c r="AL208" s="49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</row>
    <row r="209" spans="1:50" ht="14.4" x14ac:dyDescent="0.3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  <c r="Q209" s="3"/>
      <c r="R209" s="3"/>
      <c r="S209" s="4"/>
      <c r="T209" s="3"/>
      <c r="U209" s="4"/>
      <c r="V209" s="3"/>
      <c r="W209" s="3"/>
      <c r="X209" s="3"/>
      <c r="Y209" s="48"/>
      <c r="Z209" s="48"/>
      <c r="AA209" s="49"/>
      <c r="AB209" s="50"/>
      <c r="AC209" s="50"/>
      <c r="AD209" s="50"/>
      <c r="AE209" s="50"/>
      <c r="AF209" s="49"/>
      <c r="AG209" s="49"/>
      <c r="AH209" s="49"/>
      <c r="AI209" s="49"/>
      <c r="AJ209" s="49"/>
      <c r="AK209" s="49"/>
      <c r="AL209" s="49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</row>
    <row r="210" spans="1:50" ht="14.4" x14ac:dyDescent="0.3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  <c r="Q210" s="3"/>
      <c r="R210" s="3"/>
      <c r="S210" s="4"/>
      <c r="T210" s="3"/>
      <c r="U210" s="4"/>
      <c r="V210" s="3"/>
      <c r="W210" s="3"/>
      <c r="X210" s="3"/>
      <c r="Y210" s="48"/>
      <c r="Z210" s="48"/>
      <c r="AA210" s="49"/>
      <c r="AB210" s="50"/>
      <c r="AC210" s="50"/>
      <c r="AD210" s="50"/>
      <c r="AE210" s="50"/>
      <c r="AF210" s="49"/>
      <c r="AG210" s="49"/>
      <c r="AH210" s="49"/>
      <c r="AI210" s="49"/>
      <c r="AJ210" s="49"/>
      <c r="AK210" s="49"/>
      <c r="AL210" s="49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</row>
    <row r="211" spans="1:50" ht="14.4" x14ac:dyDescent="0.3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  <c r="Q211" s="3"/>
      <c r="R211" s="3"/>
      <c r="S211" s="4"/>
      <c r="T211" s="3"/>
      <c r="U211" s="4"/>
      <c r="V211" s="3"/>
      <c r="W211" s="3"/>
      <c r="X211" s="3"/>
      <c r="Y211" s="48"/>
      <c r="Z211" s="48"/>
      <c r="AA211" s="49"/>
      <c r="AB211" s="50"/>
      <c r="AC211" s="50"/>
      <c r="AD211" s="50"/>
      <c r="AE211" s="50"/>
      <c r="AF211" s="49"/>
      <c r="AG211" s="49"/>
      <c r="AH211" s="49"/>
      <c r="AI211" s="49"/>
      <c r="AJ211" s="49"/>
      <c r="AK211" s="49"/>
      <c r="AL211" s="49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</row>
    <row r="212" spans="1:50" ht="14.4" x14ac:dyDescent="0.3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  <c r="Q212" s="3"/>
      <c r="R212" s="3"/>
      <c r="S212" s="4"/>
      <c r="T212" s="3"/>
      <c r="U212" s="4"/>
      <c r="V212" s="3"/>
      <c r="W212" s="3"/>
      <c r="X212" s="3"/>
      <c r="Y212" s="48"/>
      <c r="Z212" s="48"/>
      <c r="AA212" s="49"/>
      <c r="AB212" s="50"/>
      <c r="AC212" s="50"/>
      <c r="AD212" s="50"/>
      <c r="AE212" s="50"/>
      <c r="AF212" s="49"/>
      <c r="AG212" s="49"/>
      <c r="AH212" s="49"/>
      <c r="AI212" s="49"/>
      <c r="AJ212" s="49"/>
      <c r="AK212" s="49"/>
      <c r="AL212" s="49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</row>
    <row r="213" spans="1:50" ht="14.4" x14ac:dyDescent="0.3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  <c r="Q213" s="3"/>
      <c r="R213" s="3"/>
      <c r="S213" s="4"/>
      <c r="T213" s="3"/>
      <c r="U213" s="4"/>
      <c r="V213" s="3"/>
      <c r="W213" s="3"/>
      <c r="X213" s="3"/>
      <c r="Y213" s="48"/>
      <c r="Z213" s="48"/>
      <c r="AA213" s="49"/>
      <c r="AB213" s="50"/>
      <c r="AC213" s="50"/>
      <c r="AD213" s="50"/>
      <c r="AE213" s="50"/>
      <c r="AF213" s="49"/>
      <c r="AG213" s="49"/>
      <c r="AH213" s="49"/>
      <c r="AI213" s="49"/>
      <c r="AJ213" s="49"/>
      <c r="AK213" s="49"/>
      <c r="AL213" s="49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</row>
    <row r="214" spans="1:50" ht="14.4" x14ac:dyDescent="0.3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  <c r="Q214" s="3"/>
      <c r="R214" s="3"/>
      <c r="S214" s="4"/>
      <c r="T214" s="3"/>
      <c r="U214" s="4"/>
      <c r="V214" s="3"/>
      <c r="W214" s="3"/>
      <c r="X214" s="3"/>
      <c r="Y214" s="48"/>
      <c r="Z214" s="48"/>
      <c r="AA214" s="49"/>
      <c r="AB214" s="50"/>
      <c r="AC214" s="50"/>
      <c r="AD214" s="50"/>
      <c r="AE214" s="50"/>
      <c r="AF214" s="49"/>
      <c r="AG214" s="49"/>
      <c r="AH214" s="49"/>
      <c r="AI214" s="49"/>
      <c r="AJ214" s="49"/>
      <c r="AK214" s="49"/>
      <c r="AL214" s="49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</row>
    <row r="215" spans="1:50" ht="14.4" x14ac:dyDescent="0.3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  <c r="Q215" s="3"/>
      <c r="R215" s="3"/>
      <c r="S215" s="4"/>
      <c r="T215" s="3"/>
      <c r="U215" s="4"/>
      <c r="V215" s="3"/>
      <c r="W215" s="3"/>
      <c r="X215" s="3"/>
      <c r="Y215" s="48"/>
      <c r="Z215" s="48"/>
      <c r="AA215" s="49"/>
      <c r="AB215" s="50"/>
      <c r="AC215" s="50"/>
      <c r="AD215" s="50"/>
      <c r="AE215" s="50"/>
      <c r="AF215" s="49"/>
      <c r="AG215" s="49"/>
      <c r="AH215" s="49"/>
      <c r="AI215" s="49"/>
      <c r="AJ215" s="49"/>
      <c r="AK215" s="49"/>
      <c r="AL215" s="49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</row>
    <row r="216" spans="1:50" ht="14.4" x14ac:dyDescent="0.3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  <c r="Q216" s="3"/>
      <c r="R216" s="3"/>
      <c r="S216" s="4"/>
      <c r="T216" s="3"/>
      <c r="U216" s="4"/>
      <c r="V216" s="3"/>
      <c r="W216" s="3"/>
      <c r="X216" s="3"/>
      <c r="Y216" s="48"/>
      <c r="Z216" s="48"/>
      <c r="AA216" s="49"/>
      <c r="AB216" s="50"/>
      <c r="AC216" s="50"/>
      <c r="AD216" s="50"/>
      <c r="AE216" s="50"/>
      <c r="AF216" s="49"/>
      <c r="AG216" s="49"/>
      <c r="AH216" s="49"/>
      <c r="AI216" s="49"/>
      <c r="AJ216" s="49"/>
      <c r="AK216" s="49"/>
      <c r="AL216" s="49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</row>
    <row r="217" spans="1:50" ht="14.4" x14ac:dyDescent="0.3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  <c r="Q217" s="3"/>
      <c r="R217" s="3"/>
      <c r="S217" s="4"/>
      <c r="T217" s="3"/>
      <c r="U217" s="4"/>
      <c r="V217" s="3"/>
      <c r="W217" s="3"/>
      <c r="X217" s="3"/>
      <c r="Y217" s="48"/>
      <c r="Z217" s="48"/>
      <c r="AA217" s="49"/>
      <c r="AB217" s="50"/>
      <c r="AC217" s="50"/>
      <c r="AD217" s="50"/>
      <c r="AE217" s="50"/>
      <c r="AF217" s="49"/>
      <c r="AG217" s="49"/>
      <c r="AH217" s="49"/>
      <c r="AI217" s="49"/>
      <c r="AJ217" s="49"/>
      <c r="AK217" s="49"/>
      <c r="AL217" s="49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</row>
    <row r="218" spans="1:50" ht="14.4" x14ac:dyDescent="0.3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3"/>
      <c r="P218" s="3"/>
      <c r="Q218" s="3"/>
      <c r="R218" s="3"/>
      <c r="S218" s="4"/>
      <c r="T218" s="3"/>
      <c r="U218" s="4"/>
      <c r="V218" s="3"/>
      <c r="W218" s="3"/>
      <c r="X218" s="3"/>
      <c r="Y218" s="48"/>
      <c r="Z218" s="48"/>
      <c r="AA218" s="49"/>
      <c r="AB218" s="50"/>
      <c r="AC218" s="50"/>
      <c r="AD218" s="50"/>
      <c r="AE218" s="50"/>
      <c r="AF218" s="49"/>
      <c r="AG218" s="49"/>
      <c r="AH218" s="49"/>
      <c r="AI218" s="49"/>
      <c r="AJ218" s="49"/>
      <c r="AK218" s="49"/>
      <c r="AL218" s="49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</row>
    <row r="219" spans="1:50" ht="14.4" x14ac:dyDescent="0.3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3"/>
      <c r="P219" s="3"/>
      <c r="Q219" s="3"/>
      <c r="R219" s="3"/>
      <c r="S219" s="4"/>
      <c r="T219" s="3"/>
      <c r="U219" s="4"/>
      <c r="V219" s="3"/>
      <c r="W219" s="3"/>
      <c r="X219" s="3"/>
      <c r="Y219" s="48"/>
      <c r="Z219" s="48"/>
      <c r="AA219" s="49"/>
      <c r="AB219" s="50"/>
      <c r="AC219" s="50"/>
      <c r="AD219" s="50"/>
      <c r="AE219" s="50"/>
      <c r="AF219" s="49"/>
      <c r="AG219" s="49"/>
      <c r="AH219" s="49"/>
      <c r="AI219" s="49"/>
      <c r="AJ219" s="49"/>
      <c r="AK219" s="49"/>
      <c r="AL219" s="49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</row>
    <row r="220" spans="1:50" ht="14.4" x14ac:dyDescent="0.3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3"/>
      <c r="P220" s="3"/>
      <c r="Q220" s="3"/>
      <c r="R220" s="3"/>
      <c r="S220" s="4"/>
      <c r="T220" s="3"/>
      <c r="U220" s="4"/>
      <c r="V220" s="3"/>
      <c r="W220" s="3"/>
      <c r="X220" s="3"/>
      <c r="Y220" s="48"/>
      <c r="Z220" s="48"/>
      <c r="AA220" s="49"/>
      <c r="AB220" s="50"/>
      <c r="AC220" s="50"/>
      <c r="AD220" s="50"/>
      <c r="AE220" s="50"/>
      <c r="AF220" s="49"/>
      <c r="AG220" s="49"/>
      <c r="AH220" s="49"/>
      <c r="AI220" s="49"/>
      <c r="AJ220" s="49"/>
      <c r="AK220" s="49"/>
      <c r="AL220" s="49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</row>
    <row r="221" spans="1:50" ht="14.4" x14ac:dyDescent="0.3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3"/>
      <c r="P221" s="3"/>
      <c r="Q221" s="3"/>
      <c r="R221" s="3"/>
      <c r="S221" s="4"/>
      <c r="T221" s="3"/>
      <c r="U221" s="4"/>
      <c r="V221" s="3"/>
      <c r="W221" s="3"/>
      <c r="X221" s="3"/>
      <c r="Y221" s="48"/>
      <c r="Z221" s="48"/>
      <c r="AA221" s="49"/>
      <c r="AB221" s="50"/>
      <c r="AC221" s="50"/>
      <c r="AD221" s="50"/>
      <c r="AE221" s="50"/>
      <c r="AF221" s="49"/>
      <c r="AG221" s="49"/>
      <c r="AH221" s="49"/>
      <c r="AI221" s="49"/>
      <c r="AJ221" s="49"/>
      <c r="AK221" s="49"/>
      <c r="AL221" s="49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</row>
    <row r="222" spans="1:50" ht="14.4" x14ac:dyDescent="0.3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  <c r="P222" s="3"/>
      <c r="Q222" s="3"/>
      <c r="R222" s="3"/>
      <c r="S222" s="4"/>
      <c r="T222" s="3"/>
      <c r="U222" s="4"/>
      <c r="V222" s="3"/>
      <c r="W222" s="3"/>
      <c r="X222" s="3"/>
      <c r="Y222" s="48"/>
      <c r="Z222" s="48"/>
      <c r="AA222" s="49"/>
      <c r="AB222" s="50"/>
      <c r="AC222" s="50"/>
      <c r="AD222" s="50"/>
      <c r="AE222" s="50"/>
      <c r="AF222" s="49"/>
      <c r="AG222" s="49"/>
      <c r="AH222" s="49"/>
      <c r="AI222" s="49"/>
      <c r="AJ222" s="49"/>
      <c r="AK222" s="49"/>
      <c r="AL222" s="49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</row>
    <row r="223" spans="1:50" ht="14.4" x14ac:dyDescent="0.3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3"/>
      <c r="P223" s="3"/>
      <c r="Q223" s="3"/>
      <c r="R223" s="3"/>
      <c r="S223" s="4"/>
      <c r="T223" s="3"/>
      <c r="U223" s="4"/>
      <c r="V223" s="3"/>
      <c r="W223" s="3"/>
      <c r="X223" s="3"/>
      <c r="Y223" s="48"/>
      <c r="Z223" s="48"/>
      <c r="AA223" s="49"/>
      <c r="AB223" s="50"/>
      <c r="AC223" s="50"/>
      <c r="AD223" s="50"/>
      <c r="AE223" s="50"/>
      <c r="AF223" s="49"/>
      <c r="AG223" s="49"/>
      <c r="AH223" s="49"/>
      <c r="AI223" s="49"/>
      <c r="AJ223" s="49"/>
      <c r="AK223" s="49"/>
      <c r="AL223" s="49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</row>
    <row r="224" spans="1:50" ht="14.4" x14ac:dyDescent="0.3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3"/>
      <c r="P224" s="3"/>
      <c r="Q224" s="3"/>
      <c r="R224" s="3"/>
      <c r="S224" s="4"/>
      <c r="T224" s="3"/>
      <c r="U224" s="4"/>
      <c r="V224" s="3"/>
      <c r="W224" s="3"/>
      <c r="X224" s="3"/>
      <c r="Y224" s="48"/>
      <c r="Z224" s="48"/>
      <c r="AA224" s="49"/>
      <c r="AB224" s="50"/>
      <c r="AC224" s="50"/>
      <c r="AD224" s="50"/>
      <c r="AE224" s="50"/>
      <c r="AF224" s="49"/>
      <c r="AG224" s="49"/>
      <c r="AH224" s="49"/>
      <c r="AI224" s="49"/>
      <c r="AJ224" s="49"/>
      <c r="AK224" s="49"/>
      <c r="AL224" s="49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</row>
    <row r="225" spans="1:50" ht="14.4" x14ac:dyDescent="0.3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3"/>
      <c r="P225" s="3"/>
      <c r="Q225" s="3"/>
      <c r="R225" s="3"/>
      <c r="S225" s="4"/>
      <c r="T225" s="3"/>
      <c r="U225" s="4"/>
      <c r="V225" s="3"/>
      <c r="W225" s="3"/>
      <c r="X225" s="3"/>
      <c r="Y225" s="48"/>
      <c r="Z225" s="48"/>
      <c r="AA225" s="49"/>
      <c r="AB225" s="50"/>
      <c r="AC225" s="50"/>
      <c r="AD225" s="50"/>
      <c r="AE225" s="50"/>
      <c r="AF225" s="49"/>
      <c r="AG225" s="49"/>
      <c r="AH225" s="49"/>
      <c r="AI225" s="49"/>
      <c r="AJ225" s="49"/>
      <c r="AK225" s="49"/>
      <c r="AL225" s="49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</row>
    <row r="226" spans="1:50" ht="14.4" x14ac:dyDescent="0.3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3"/>
      <c r="P226" s="3"/>
      <c r="Q226" s="3"/>
      <c r="R226" s="3"/>
      <c r="S226" s="4"/>
      <c r="T226" s="3"/>
      <c r="U226" s="4"/>
      <c r="V226" s="3"/>
      <c r="W226" s="3"/>
      <c r="X226" s="3"/>
      <c r="Y226" s="48"/>
      <c r="Z226" s="48"/>
      <c r="AA226" s="49"/>
      <c r="AB226" s="50"/>
      <c r="AC226" s="50"/>
      <c r="AD226" s="50"/>
      <c r="AE226" s="50"/>
      <c r="AF226" s="49"/>
      <c r="AG226" s="49"/>
      <c r="AH226" s="49"/>
      <c r="AI226" s="49"/>
      <c r="AJ226" s="49"/>
      <c r="AK226" s="49"/>
      <c r="AL226" s="49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</row>
    <row r="227" spans="1:50" ht="14.4" x14ac:dyDescent="0.3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3"/>
      <c r="P227" s="3"/>
      <c r="Q227" s="3"/>
      <c r="R227" s="3"/>
      <c r="S227" s="4"/>
      <c r="T227" s="3"/>
      <c r="U227" s="4"/>
      <c r="V227" s="3"/>
      <c r="W227" s="3"/>
      <c r="X227" s="3"/>
      <c r="Y227" s="48"/>
      <c r="Z227" s="48"/>
      <c r="AA227" s="49"/>
      <c r="AB227" s="50"/>
      <c r="AC227" s="50"/>
      <c r="AD227" s="50"/>
      <c r="AE227" s="50"/>
      <c r="AF227" s="49"/>
      <c r="AG227" s="49"/>
      <c r="AH227" s="49"/>
      <c r="AI227" s="49"/>
      <c r="AJ227" s="49"/>
      <c r="AK227" s="49"/>
      <c r="AL227" s="49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</row>
    <row r="228" spans="1:50" ht="14.4" x14ac:dyDescent="0.3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  <c r="P228" s="3"/>
      <c r="Q228" s="3"/>
      <c r="R228" s="3"/>
      <c r="S228" s="4"/>
      <c r="T228" s="3"/>
      <c r="U228" s="4"/>
      <c r="V228" s="3"/>
      <c r="W228" s="3"/>
      <c r="X228" s="3"/>
      <c r="Y228" s="48"/>
      <c r="Z228" s="48"/>
      <c r="AA228" s="49"/>
      <c r="AB228" s="50"/>
      <c r="AC228" s="50"/>
      <c r="AD228" s="50"/>
      <c r="AE228" s="50"/>
      <c r="AF228" s="49"/>
      <c r="AG228" s="49"/>
      <c r="AH228" s="49"/>
      <c r="AI228" s="49"/>
      <c r="AJ228" s="49"/>
      <c r="AK228" s="49"/>
      <c r="AL228" s="49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</row>
    <row r="229" spans="1:50" ht="14.4" x14ac:dyDescent="0.3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3"/>
      <c r="P229" s="3"/>
      <c r="Q229" s="3"/>
      <c r="R229" s="3"/>
      <c r="S229" s="4"/>
      <c r="T229" s="3"/>
      <c r="U229" s="4"/>
      <c r="V229" s="3"/>
      <c r="W229" s="3"/>
      <c r="X229" s="3"/>
      <c r="Y229" s="48"/>
      <c r="Z229" s="48"/>
      <c r="AA229" s="49"/>
      <c r="AB229" s="50"/>
      <c r="AC229" s="50"/>
      <c r="AD229" s="50"/>
      <c r="AE229" s="50"/>
      <c r="AF229" s="49"/>
      <c r="AG229" s="49"/>
      <c r="AH229" s="49"/>
      <c r="AI229" s="49"/>
      <c r="AJ229" s="49"/>
      <c r="AK229" s="49"/>
      <c r="AL229" s="49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</row>
    <row r="230" spans="1:50" ht="14.4" x14ac:dyDescent="0.3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3"/>
      <c r="P230" s="3"/>
      <c r="Q230" s="3"/>
      <c r="R230" s="3"/>
      <c r="S230" s="4"/>
      <c r="T230" s="3"/>
      <c r="U230" s="4"/>
      <c r="V230" s="3"/>
      <c r="W230" s="3"/>
      <c r="X230" s="3"/>
      <c r="Y230" s="48"/>
      <c r="Z230" s="48"/>
      <c r="AA230" s="49"/>
      <c r="AB230" s="50"/>
      <c r="AC230" s="50"/>
      <c r="AD230" s="50"/>
      <c r="AE230" s="50"/>
      <c r="AF230" s="49"/>
      <c r="AG230" s="49"/>
      <c r="AH230" s="49"/>
      <c r="AI230" s="49"/>
      <c r="AJ230" s="49"/>
      <c r="AK230" s="49"/>
      <c r="AL230" s="49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</row>
    <row r="231" spans="1:50" ht="14.4" x14ac:dyDescent="0.3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3"/>
      <c r="P231" s="3"/>
      <c r="Q231" s="3"/>
      <c r="R231" s="3"/>
      <c r="S231" s="4"/>
      <c r="T231" s="3"/>
      <c r="U231" s="4"/>
      <c r="V231" s="3"/>
      <c r="W231" s="3"/>
      <c r="X231" s="3"/>
      <c r="Y231" s="48"/>
      <c r="Z231" s="48"/>
      <c r="AA231" s="49"/>
      <c r="AB231" s="50"/>
      <c r="AC231" s="50"/>
      <c r="AD231" s="50"/>
      <c r="AE231" s="50"/>
      <c r="AF231" s="49"/>
      <c r="AG231" s="49"/>
      <c r="AH231" s="49"/>
      <c r="AI231" s="49"/>
      <c r="AJ231" s="49"/>
      <c r="AK231" s="49"/>
      <c r="AL231" s="49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</row>
    <row r="232" spans="1:50" ht="14.4" x14ac:dyDescent="0.3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3"/>
      <c r="P232" s="3"/>
      <c r="Q232" s="3"/>
      <c r="R232" s="3"/>
      <c r="S232" s="4"/>
      <c r="T232" s="3"/>
      <c r="U232" s="4"/>
      <c r="V232" s="3"/>
      <c r="W232" s="3"/>
      <c r="X232" s="3"/>
      <c r="Y232" s="48"/>
      <c r="Z232" s="48"/>
      <c r="AA232" s="49"/>
      <c r="AB232" s="50"/>
      <c r="AC232" s="50"/>
      <c r="AD232" s="50"/>
      <c r="AE232" s="50"/>
      <c r="AF232" s="49"/>
      <c r="AG232" s="49"/>
      <c r="AH232" s="49"/>
      <c r="AI232" s="49"/>
      <c r="AJ232" s="49"/>
      <c r="AK232" s="49"/>
      <c r="AL232" s="49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</row>
    <row r="233" spans="1:50" ht="14.4" x14ac:dyDescent="0.3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3"/>
      <c r="P233" s="3"/>
      <c r="Q233" s="3"/>
      <c r="R233" s="3"/>
      <c r="S233" s="4"/>
      <c r="T233" s="3"/>
      <c r="U233" s="4"/>
      <c r="V233" s="3"/>
      <c r="W233" s="3"/>
      <c r="X233" s="3"/>
      <c r="Y233" s="48"/>
      <c r="Z233" s="48"/>
      <c r="AA233" s="49"/>
      <c r="AB233" s="50"/>
      <c r="AC233" s="50"/>
      <c r="AD233" s="50"/>
      <c r="AE233" s="50"/>
      <c r="AF233" s="49"/>
      <c r="AG233" s="49"/>
      <c r="AH233" s="49"/>
      <c r="AI233" s="49"/>
      <c r="AJ233" s="49"/>
      <c r="AK233" s="49"/>
      <c r="AL233" s="49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</row>
    <row r="234" spans="1:50" ht="14.4" x14ac:dyDescent="0.3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  <c r="P234" s="3"/>
      <c r="Q234" s="3"/>
      <c r="R234" s="3"/>
      <c r="S234" s="4"/>
      <c r="T234" s="3"/>
      <c r="U234" s="4"/>
      <c r="V234" s="3"/>
      <c r="W234" s="3"/>
      <c r="X234" s="3"/>
      <c r="Y234" s="48"/>
      <c r="Z234" s="48"/>
      <c r="AA234" s="49"/>
      <c r="AB234" s="50"/>
      <c r="AC234" s="50"/>
      <c r="AD234" s="50"/>
      <c r="AE234" s="50"/>
      <c r="AF234" s="49"/>
      <c r="AG234" s="49"/>
      <c r="AH234" s="49"/>
      <c r="AI234" s="49"/>
      <c r="AJ234" s="49"/>
      <c r="AK234" s="49"/>
      <c r="AL234" s="49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</row>
    <row r="235" spans="1:50" ht="14.4" x14ac:dyDescent="0.3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3"/>
      <c r="P235" s="3"/>
      <c r="Q235" s="3"/>
      <c r="R235" s="3"/>
      <c r="S235" s="4"/>
      <c r="T235" s="3"/>
      <c r="U235" s="4"/>
      <c r="V235" s="3"/>
      <c r="W235" s="3"/>
      <c r="X235" s="3"/>
      <c r="Y235" s="48"/>
      <c r="Z235" s="48"/>
      <c r="AA235" s="49"/>
      <c r="AB235" s="50"/>
      <c r="AC235" s="50"/>
      <c r="AD235" s="50"/>
      <c r="AE235" s="50"/>
      <c r="AF235" s="49"/>
      <c r="AG235" s="49"/>
      <c r="AH235" s="49"/>
      <c r="AI235" s="49"/>
      <c r="AJ235" s="49"/>
      <c r="AK235" s="49"/>
      <c r="AL235" s="49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</row>
    <row r="236" spans="1:50" ht="14.4" x14ac:dyDescent="0.3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3"/>
      <c r="P236" s="3"/>
      <c r="Q236" s="3"/>
      <c r="R236" s="3"/>
      <c r="S236" s="4"/>
      <c r="T236" s="3"/>
      <c r="U236" s="4"/>
      <c r="V236" s="3"/>
      <c r="W236" s="3"/>
      <c r="X236" s="3"/>
      <c r="Y236" s="48"/>
      <c r="Z236" s="48"/>
      <c r="AA236" s="49"/>
      <c r="AB236" s="50"/>
      <c r="AC236" s="50"/>
      <c r="AD236" s="50"/>
      <c r="AE236" s="50"/>
      <c r="AF236" s="49"/>
      <c r="AG236" s="49"/>
      <c r="AH236" s="49"/>
      <c r="AI236" s="49"/>
      <c r="AJ236" s="49"/>
      <c r="AK236" s="49"/>
      <c r="AL236" s="49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</row>
    <row r="237" spans="1:50" ht="14.4" x14ac:dyDescent="0.3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3"/>
      <c r="P237" s="3"/>
      <c r="Q237" s="3"/>
      <c r="R237" s="3"/>
      <c r="S237" s="4"/>
      <c r="T237" s="3"/>
      <c r="U237" s="4"/>
      <c r="V237" s="3"/>
      <c r="W237" s="3"/>
      <c r="X237" s="3"/>
      <c r="Y237" s="48"/>
      <c r="Z237" s="48"/>
      <c r="AA237" s="49"/>
      <c r="AB237" s="50"/>
      <c r="AC237" s="50"/>
      <c r="AD237" s="50"/>
      <c r="AE237" s="50"/>
      <c r="AF237" s="49"/>
      <c r="AG237" s="49"/>
      <c r="AH237" s="49"/>
      <c r="AI237" s="49"/>
      <c r="AJ237" s="49"/>
      <c r="AK237" s="49"/>
      <c r="AL237" s="49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</row>
    <row r="238" spans="1:50" ht="14.4" x14ac:dyDescent="0.3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3"/>
      <c r="P238" s="3"/>
      <c r="Q238" s="3"/>
      <c r="R238" s="3"/>
      <c r="S238" s="4"/>
      <c r="T238" s="3"/>
      <c r="U238" s="4"/>
      <c r="V238" s="3"/>
      <c r="W238" s="3"/>
      <c r="X238" s="3"/>
      <c r="Y238" s="48"/>
      <c r="Z238" s="48"/>
      <c r="AA238" s="49"/>
      <c r="AB238" s="50"/>
      <c r="AC238" s="50"/>
      <c r="AD238" s="50"/>
      <c r="AE238" s="50"/>
      <c r="AF238" s="49"/>
      <c r="AG238" s="49"/>
      <c r="AH238" s="49"/>
      <c r="AI238" s="49"/>
      <c r="AJ238" s="49"/>
      <c r="AK238" s="49"/>
      <c r="AL238" s="49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</row>
    <row r="239" spans="1:50" ht="14.4" x14ac:dyDescent="0.3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3"/>
      <c r="P239" s="3"/>
      <c r="Q239" s="3"/>
      <c r="R239" s="3"/>
      <c r="S239" s="4"/>
      <c r="T239" s="3"/>
      <c r="U239" s="4"/>
      <c r="V239" s="3"/>
      <c r="W239" s="3"/>
      <c r="X239" s="3"/>
      <c r="Y239" s="48"/>
      <c r="Z239" s="48"/>
      <c r="AA239" s="49"/>
      <c r="AB239" s="50"/>
      <c r="AC239" s="50"/>
      <c r="AD239" s="50"/>
      <c r="AE239" s="50"/>
      <c r="AF239" s="49"/>
      <c r="AG239" s="49"/>
      <c r="AH239" s="49"/>
      <c r="AI239" s="49"/>
      <c r="AJ239" s="49"/>
      <c r="AK239" s="49"/>
      <c r="AL239" s="49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</row>
    <row r="240" spans="1:50" ht="14.4" x14ac:dyDescent="0.3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3"/>
      <c r="P240" s="3"/>
      <c r="Q240" s="3"/>
      <c r="R240" s="3"/>
      <c r="S240" s="4"/>
      <c r="T240" s="3"/>
      <c r="U240" s="4"/>
      <c r="V240" s="3"/>
      <c r="W240" s="3"/>
      <c r="X240" s="3"/>
      <c r="Y240" s="48"/>
      <c r="Z240" s="48"/>
      <c r="AA240" s="49"/>
      <c r="AB240" s="50"/>
      <c r="AC240" s="50"/>
      <c r="AD240" s="50"/>
      <c r="AE240" s="50"/>
      <c r="AF240" s="49"/>
      <c r="AG240" s="49"/>
      <c r="AH240" s="49"/>
      <c r="AI240" s="49"/>
      <c r="AJ240" s="49"/>
      <c r="AK240" s="49"/>
      <c r="AL240" s="49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</row>
    <row r="241" spans="1:50" ht="14.4" x14ac:dyDescent="0.3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3"/>
      <c r="P241" s="3"/>
      <c r="Q241" s="3"/>
      <c r="R241" s="3"/>
      <c r="S241" s="4"/>
      <c r="T241" s="3"/>
      <c r="U241" s="4"/>
      <c r="V241" s="3"/>
      <c r="W241" s="3"/>
      <c r="X241" s="3"/>
      <c r="Y241" s="48"/>
      <c r="Z241" s="48"/>
      <c r="AA241" s="49"/>
      <c r="AB241" s="50"/>
      <c r="AC241" s="50"/>
      <c r="AD241" s="50"/>
      <c r="AE241" s="50"/>
      <c r="AF241" s="49"/>
      <c r="AG241" s="49"/>
      <c r="AH241" s="49"/>
      <c r="AI241" s="49"/>
      <c r="AJ241" s="49"/>
      <c r="AK241" s="49"/>
      <c r="AL241" s="49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</row>
    <row r="242" spans="1:50" ht="14.4" x14ac:dyDescent="0.3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3"/>
      <c r="P242" s="3"/>
      <c r="Q242" s="3"/>
      <c r="R242" s="3"/>
      <c r="S242" s="4"/>
      <c r="T242" s="3"/>
      <c r="U242" s="4"/>
      <c r="V242" s="3"/>
      <c r="W242" s="3"/>
      <c r="X242" s="3"/>
      <c r="Y242" s="48"/>
      <c r="Z242" s="48"/>
      <c r="AA242" s="49"/>
      <c r="AB242" s="50"/>
      <c r="AC242" s="50"/>
      <c r="AD242" s="50"/>
      <c r="AE242" s="50"/>
      <c r="AF242" s="49"/>
      <c r="AG242" s="49"/>
      <c r="AH242" s="49"/>
      <c r="AI242" s="49"/>
      <c r="AJ242" s="49"/>
      <c r="AK242" s="49"/>
      <c r="AL242" s="49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</row>
    <row r="243" spans="1:50" ht="14.4" x14ac:dyDescent="0.3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3"/>
      <c r="P243" s="3"/>
      <c r="Q243" s="3"/>
      <c r="R243" s="3"/>
      <c r="S243" s="4"/>
      <c r="T243" s="3"/>
      <c r="U243" s="4"/>
      <c r="V243" s="3"/>
      <c r="W243" s="3"/>
      <c r="X243" s="3"/>
      <c r="Y243" s="48"/>
      <c r="Z243" s="48"/>
      <c r="AA243" s="49"/>
      <c r="AB243" s="50"/>
      <c r="AC243" s="50"/>
      <c r="AD243" s="50"/>
      <c r="AE243" s="50"/>
      <c r="AF243" s="49"/>
      <c r="AG243" s="49"/>
      <c r="AH243" s="49"/>
      <c r="AI243" s="49"/>
      <c r="AJ243" s="49"/>
      <c r="AK243" s="49"/>
      <c r="AL243" s="49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</row>
    <row r="244" spans="1:50" ht="14.4" x14ac:dyDescent="0.3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3"/>
      <c r="P244" s="3"/>
      <c r="Q244" s="3"/>
      <c r="R244" s="3"/>
      <c r="S244" s="4"/>
      <c r="T244" s="3"/>
      <c r="U244" s="4"/>
      <c r="V244" s="3"/>
      <c r="W244" s="3"/>
      <c r="X244" s="3"/>
      <c r="Y244" s="48"/>
      <c r="Z244" s="48"/>
      <c r="AA244" s="49"/>
      <c r="AB244" s="50"/>
      <c r="AC244" s="50"/>
      <c r="AD244" s="50"/>
      <c r="AE244" s="50"/>
      <c r="AF244" s="49"/>
      <c r="AG244" s="49"/>
      <c r="AH244" s="49"/>
      <c r="AI244" s="49"/>
      <c r="AJ244" s="49"/>
      <c r="AK244" s="49"/>
      <c r="AL244" s="49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</row>
    <row r="245" spans="1:50" ht="14.4" x14ac:dyDescent="0.3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3"/>
      <c r="P245" s="3"/>
      <c r="Q245" s="3"/>
      <c r="R245" s="3"/>
      <c r="S245" s="4"/>
      <c r="T245" s="3"/>
      <c r="U245" s="4"/>
      <c r="V245" s="3"/>
      <c r="W245" s="3"/>
      <c r="X245" s="3"/>
      <c r="Y245" s="48"/>
      <c r="Z245" s="48"/>
      <c r="AA245" s="49"/>
      <c r="AB245" s="50"/>
      <c r="AC245" s="50"/>
      <c r="AD245" s="50"/>
      <c r="AE245" s="50"/>
      <c r="AF245" s="49"/>
      <c r="AG245" s="49"/>
      <c r="AH245" s="49"/>
      <c r="AI245" s="49"/>
      <c r="AJ245" s="49"/>
      <c r="AK245" s="49"/>
      <c r="AL245" s="49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</row>
    <row r="246" spans="1:50" ht="14.4" x14ac:dyDescent="0.3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3"/>
      <c r="P246" s="3"/>
      <c r="Q246" s="3"/>
      <c r="R246" s="3"/>
      <c r="S246" s="4"/>
      <c r="T246" s="3"/>
      <c r="U246" s="4"/>
      <c r="V246" s="3"/>
      <c r="W246" s="3"/>
      <c r="X246" s="3"/>
      <c r="Y246" s="48"/>
      <c r="Z246" s="48"/>
      <c r="AA246" s="49"/>
      <c r="AB246" s="50"/>
      <c r="AC246" s="50"/>
      <c r="AD246" s="50"/>
      <c r="AE246" s="50"/>
      <c r="AF246" s="49"/>
      <c r="AG246" s="49"/>
      <c r="AH246" s="49"/>
      <c r="AI246" s="49"/>
      <c r="AJ246" s="49"/>
      <c r="AK246" s="49"/>
      <c r="AL246" s="49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</row>
    <row r="247" spans="1:50" ht="14.4" x14ac:dyDescent="0.3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3"/>
      <c r="P247" s="3"/>
      <c r="Q247" s="3"/>
      <c r="R247" s="3"/>
      <c r="S247" s="4"/>
      <c r="T247" s="3"/>
      <c r="U247" s="4"/>
      <c r="V247" s="3"/>
      <c r="W247" s="3"/>
      <c r="X247" s="3"/>
      <c r="Y247" s="48"/>
      <c r="Z247" s="48"/>
      <c r="AA247" s="49"/>
      <c r="AB247" s="50"/>
      <c r="AC247" s="50"/>
      <c r="AD247" s="50"/>
      <c r="AE247" s="50"/>
      <c r="AF247" s="49"/>
      <c r="AG247" s="49"/>
      <c r="AH247" s="49"/>
      <c r="AI247" s="49"/>
      <c r="AJ247" s="49"/>
      <c r="AK247" s="49"/>
      <c r="AL247" s="49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</row>
    <row r="248" spans="1:50" ht="14.4" x14ac:dyDescent="0.3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3"/>
      <c r="P248" s="3"/>
      <c r="Q248" s="3"/>
      <c r="R248" s="3"/>
      <c r="S248" s="4"/>
      <c r="T248" s="3"/>
      <c r="U248" s="4"/>
      <c r="V248" s="3"/>
      <c r="W248" s="3"/>
      <c r="X248" s="3"/>
      <c r="Y248" s="48"/>
      <c r="Z248" s="48"/>
      <c r="AA248" s="49"/>
      <c r="AB248" s="50"/>
      <c r="AC248" s="50"/>
      <c r="AD248" s="50"/>
      <c r="AE248" s="50"/>
      <c r="AF248" s="49"/>
      <c r="AG248" s="49"/>
      <c r="AH248" s="49"/>
      <c r="AI248" s="49"/>
      <c r="AJ248" s="49"/>
      <c r="AK248" s="49"/>
      <c r="AL248" s="49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</row>
    <row r="249" spans="1:50" ht="14.4" x14ac:dyDescent="0.3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3"/>
      <c r="P249" s="3"/>
      <c r="Q249" s="3"/>
      <c r="R249" s="3"/>
      <c r="S249" s="4"/>
      <c r="T249" s="3"/>
      <c r="U249" s="4"/>
      <c r="V249" s="3"/>
      <c r="W249" s="3"/>
      <c r="X249" s="3"/>
      <c r="Y249" s="48"/>
      <c r="Z249" s="48"/>
      <c r="AA249" s="49"/>
      <c r="AB249" s="50"/>
      <c r="AC249" s="50"/>
      <c r="AD249" s="50"/>
      <c r="AE249" s="50"/>
      <c r="AF249" s="49"/>
      <c r="AG249" s="49"/>
      <c r="AH249" s="49"/>
      <c r="AI249" s="49"/>
      <c r="AJ249" s="49"/>
      <c r="AK249" s="49"/>
      <c r="AL249" s="49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</row>
    <row r="250" spans="1:50" ht="14.4" x14ac:dyDescent="0.3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3"/>
      <c r="P250" s="3"/>
      <c r="Q250" s="3"/>
      <c r="R250" s="3"/>
      <c r="S250" s="4"/>
      <c r="T250" s="3"/>
      <c r="U250" s="4"/>
      <c r="V250" s="3"/>
      <c r="W250" s="3"/>
      <c r="X250" s="3"/>
      <c r="Y250" s="48"/>
      <c r="Z250" s="48"/>
      <c r="AA250" s="49"/>
      <c r="AB250" s="50"/>
      <c r="AC250" s="50"/>
      <c r="AD250" s="50"/>
      <c r="AE250" s="50"/>
      <c r="AF250" s="49"/>
      <c r="AG250" s="49"/>
      <c r="AH250" s="49"/>
      <c r="AI250" s="49"/>
      <c r="AJ250" s="49"/>
      <c r="AK250" s="49"/>
      <c r="AL250" s="49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</row>
    <row r="251" spans="1:50" ht="14.4" x14ac:dyDescent="0.3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3"/>
      <c r="P251" s="3"/>
      <c r="Q251" s="3"/>
      <c r="R251" s="3"/>
      <c r="S251" s="4"/>
      <c r="T251" s="3"/>
      <c r="U251" s="4"/>
      <c r="V251" s="3"/>
      <c r="W251" s="3"/>
      <c r="X251" s="3"/>
      <c r="Y251" s="48"/>
      <c r="Z251" s="48"/>
      <c r="AA251" s="49"/>
      <c r="AB251" s="50"/>
      <c r="AC251" s="50"/>
      <c r="AD251" s="50"/>
      <c r="AE251" s="50"/>
      <c r="AF251" s="49"/>
      <c r="AG251" s="49"/>
      <c r="AH251" s="49"/>
      <c r="AI251" s="49"/>
      <c r="AJ251" s="49"/>
      <c r="AK251" s="49"/>
      <c r="AL251" s="49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</row>
    <row r="252" spans="1:50" ht="14.4" x14ac:dyDescent="0.3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3"/>
      <c r="P252" s="3"/>
      <c r="Q252" s="3"/>
      <c r="R252" s="3"/>
      <c r="S252" s="4"/>
      <c r="T252" s="3"/>
      <c r="U252" s="4"/>
      <c r="V252" s="3"/>
      <c r="W252" s="3"/>
      <c r="X252" s="3"/>
      <c r="Y252" s="48"/>
      <c r="Z252" s="48"/>
      <c r="AA252" s="49"/>
      <c r="AB252" s="50"/>
      <c r="AC252" s="50"/>
      <c r="AD252" s="50"/>
      <c r="AE252" s="50"/>
      <c r="AF252" s="49"/>
      <c r="AG252" s="49"/>
      <c r="AH252" s="49"/>
      <c r="AI252" s="49"/>
      <c r="AJ252" s="49"/>
      <c r="AK252" s="49"/>
      <c r="AL252" s="49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</row>
    <row r="253" spans="1:50" ht="14.4" x14ac:dyDescent="0.3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3"/>
      <c r="P253" s="3"/>
      <c r="Q253" s="3"/>
      <c r="R253" s="3"/>
      <c r="S253" s="4"/>
      <c r="T253" s="3"/>
      <c r="U253" s="4"/>
      <c r="V253" s="3"/>
      <c r="W253" s="3"/>
      <c r="X253" s="3"/>
      <c r="Y253" s="48"/>
      <c r="Z253" s="48"/>
      <c r="AA253" s="49"/>
      <c r="AB253" s="50"/>
      <c r="AC253" s="50"/>
      <c r="AD253" s="50"/>
      <c r="AE253" s="50"/>
      <c r="AF253" s="49"/>
      <c r="AG253" s="49"/>
      <c r="AH253" s="49"/>
      <c r="AI253" s="49"/>
      <c r="AJ253" s="49"/>
      <c r="AK253" s="49"/>
      <c r="AL253" s="49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</row>
    <row r="254" spans="1:50" ht="14.4" x14ac:dyDescent="0.3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3"/>
      <c r="P254" s="3"/>
      <c r="Q254" s="3"/>
      <c r="R254" s="3"/>
      <c r="S254" s="4"/>
      <c r="T254" s="3"/>
      <c r="U254" s="4"/>
      <c r="V254" s="3"/>
      <c r="W254" s="3"/>
      <c r="X254" s="3"/>
      <c r="Y254" s="48"/>
      <c r="Z254" s="48"/>
      <c r="AA254" s="49"/>
      <c r="AB254" s="50"/>
      <c r="AC254" s="50"/>
      <c r="AD254" s="50"/>
      <c r="AE254" s="50"/>
      <c r="AF254" s="49"/>
      <c r="AG254" s="49"/>
      <c r="AH254" s="49"/>
      <c r="AI254" s="49"/>
      <c r="AJ254" s="49"/>
      <c r="AK254" s="49"/>
      <c r="AL254" s="49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</row>
    <row r="255" spans="1:50" ht="14.4" x14ac:dyDescent="0.3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3"/>
      <c r="P255" s="3"/>
      <c r="Q255" s="3"/>
      <c r="R255" s="3"/>
      <c r="S255" s="4"/>
      <c r="T255" s="3"/>
      <c r="U255" s="4"/>
      <c r="V255" s="3"/>
      <c r="W255" s="3"/>
      <c r="X255" s="3"/>
      <c r="Y255" s="48"/>
      <c r="Z255" s="48"/>
      <c r="AA255" s="49"/>
      <c r="AB255" s="50"/>
      <c r="AC255" s="50"/>
      <c r="AD255" s="50"/>
      <c r="AE255" s="50"/>
      <c r="AF255" s="49"/>
      <c r="AG255" s="49"/>
      <c r="AH255" s="49"/>
      <c r="AI255" s="49"/>
      <c r="AJ255" s="49"/>
      <c r="AK255" s="49"/>
      <c r="AL255" s="49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</row>
    <row r="256" spans="1:50" ht="14.4" x14ac:dyDescent="0.3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3"/>
      <c r="P256" s="3"/>
      <c r="Q256" s="3"/>
      <c r="R256" s="3"/>
      <c r="S256" s="4"/>
      <c r="T256" s="3"/>
      <c r="U256" s="4"/>
      <c r="V256" s="3"/>
      <c r="W256" s="3"/>
      <c r="X256" s="3"/>
      <c r="Y256" s="48"/>
      <c r="Z256" s="48"/>
      <c r="AA256" s="49"/>
      <c r="AB256" s="50"/>
      <c r="AC256" s="50"/>
      <c r="AD256" s="50"/>
      <c r="AE256" s="50"/>
      <c r="AF256" s="49"/>
      <c r="AG256" s="49"/>
      <c r="AH256" s="49"/>
      <c r="AI256" s="49"/>
      <c r="AJ256" s="49"/>
      <c r="AK256" s="49"/>
      <c r="AL256" s="49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</row>
    <row r="257" spans="1:50" ht="14.4" x14ac:dyDescent="0.3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3"/>
      <c r="P257" s="3"/>
      <c r="Q257" s="3"/>
      <c r="R257" s="3"/>
      <c r="S257" s="4"/>
      <c r="T257" s="3"/>
      <c r="U257" s="4"/>
      <c r="V257" s="3"/>
      <c r="W257" s="3"/>
      <c r="X257" s="3"/>
      <c r="Y257" s="48"/>
      <c r="Z257" s="48"/>
      <c r="AA257" s="49"/>
      <c r="AB257" s="50"/>
      <c r="AC257" s="50"/>
      <c r="AD257" s="50"/>
      <c r="AE257" s="50"/>
      <c r="AF257" s="49"/>
      <c r="AG257" s="49"/>
      <c r="AH257" s="49"/>
      <c r="AI257" s="49"/>
      <c r="AJ257" s="49"/>
      <c r="AK257" s="49"/>
      <c r="AL257" s="49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</row>
    <row r="258" spans="1:50" ht="14.4" x14ac:dyDescent="0.3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3"/>
      <c r="P258" s="3"/>
      <c r="Q258" s="3"/>
      <c r="R258" s="3"/>
      <c r="S258" s="4"/>
      <c r="T258" s="3"/>
      <c r="U258" s="4"/>
      <c r="V258" s="3"/>
      <c r="W258" s="3"/>
      <c r="X258" s="3"/>
      <c r="Y258" s="48"/>
      <c r="Z258" s="48"/>
      <c r="AA258" s="49"/>
      <c r="AB258" s="50"/>
      <c r="AC258" s="50"/>
      <c r="AD258" s="50"/>
      <c r="AE258" s="50"/>
      <c r="AF258" s="49"/>
      <c r="AG258" s="49"/>
      <c r="AH258" s="49"/>
      <c r="AI258" s="49"/>
      <c r="AJ258" s="49"/>
      <c r="AK258" s="49"/>
      <c r="AL258" s="49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</row>
    <row r="259" spans="1:50" ht="14.4" x14ac:dyDescent="0.3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3"/>
      <c r="P259" s="3"/>
      <c r="Q259" s="3"/>
      <c r="R259" s="3"/>
      <c r="S259" s="4"/>
      <c r="T259" s="3"/>
      <c r="U259" s="4"/>
      <c r="V259" s="3"/>
      <c r="W259" s="3"/>
      <c r="X259" s="3"/>
      <c r="Y259" s="48"/>
      <c r="Z259" s="48"/>
      <c r="AA259" s="49"/>
      <c r="AB259" s="50"/>
      <c r="AC259" s="50"/>
      <c r="AD259" s="50"/>
      <c r="AE259" s="50"/>
      <c r="AF259" s="49"/>
      <c r="AG259" s="49"/>
      <c r="AH259" s="49"/>
      <c r="AI259" s="49"/>
      <c r="AJ259" s="49"/>
      <c r="AK259" s="49"/>
      <c r="AL259" s="49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</row>
    <row r="260" spans="1:50" ht="14.4" x14ac:dyDescent="0.3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3"/>
      <c r="P260" s="3"/>
      <c r="Q260" s="3"/>
      <c r="R260" s="3"/>
      <c r="S260" s="4"/>
      <c r="T260" s="3"/>
      <c r="U260" s="4"/>
      <c r="V260" s="3"/>
      <c r="W260" s="3"/>
      <c r="X260" s="3"/>
      <c r="Y260" s="48"/>
      <c r="Z260" s="48"/>
      <c r="AA260" s="49"/>
      <c r="AB260" s="50"/>
      <c r="AC260" s="50"/>
      <c r="AD260" s="50"/>
      <c r="AE260" s="50"/>
      <c r="AF260" s="49"/>
      <c r="AG260" s="49"/>
      <c r="AH260" s="49"/>
      <c r="AI260" s="49"/>
      <c r="AJ260" s="49"/>
      <c r="AK260" s="49"/>
      <c r="AL260" s="49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</row>
    <row r="261" spans="1:50" ht="14.4" x14ac:dyDescent="0.3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3"/>
      <c r="P261" s="3"/>
      <c r="Q261" s="3"/>
      <c r="R261" s="3"/>
      <c r="S261" s="4"/>
      <c r="T261" s="3"/>
      <c r="U261" s="4"/>
      <c r="V261" s="3"/>
      <c r="W261" s="3"/>
      <c r="X261" s="3"/>
      <c r="Y261" s="48"/>
      <c r="Z261" s="48"/>
      <c r="AA261" s="49"/>
      <c r="AB261" s="50"/>
      <c r="AC261" s="50"/>
      <c r="AD261" s="50"/>
      <c r="AE261" s="50"/>
      <c r="AF261" s="49"/>
      <c r="AG261" s="49"/>
      <c r="AH261" s="49"/>
      <c r="AI261" s="49"/>
      <c r="AJ261" s="49"/>
      <c r="AK261" s="49"/>
      <c r="AL261" s="49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</row>
    <row r="262" spans="1:50" ht="14.4" x14ac:dyDescent="0.3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3"/>
      <c r="P262" s="3"/>
      <c r="Q262" s="3"/>
      <c r="R262" s="3"/>
      <c r="S262" s="4"/>
      <c r="T262" s="3"/>
      <c r="U262" s="4"/>
      <c r="V262" s="3"/>
      <c r="W262" s="3"/>
      <c r="X262" s="3"/>
      <c r="Y262" s="48"/>
      <c r="Z262" s="48"/>
      <c r="AA262" s="49"/>
      <c r="AB262" s="50"/>
      <c r="AC262" s="50"/>
      <c r="AD262" s="50"/>
      <c r="AE262" s="50"/>
      <c r="AF262" s="49"/>
      <c r="AG262" s="49"/>
      <c r="AH262" s="49"/>
      <c r="AI262" s="49"/>
      <c r="AJ262" s="49"/>
      <c r="AK262" s="49"/>
      <c r="AL262" s="49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</row>
    <row r="263" spans="1:50" ht="14.4" x14ac:dyDescent="0.3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3"/>
      <c r="P263" s="3"/>
      <c r="Q263" s="3"/>
      <c r="R263" s="3"/>
      <c r="S263" s="4"/>
      <c r="T263" s="3"/>
      <c r="U263" s="4"/>
      <c r="V263" s="3"/>
      <c r="W263" s="3"/>
      <c r="X263" s="3"/>
      <c r="Y263" s="48"/>
      <c r="Z263" s="48"/>
      <c r="AA263" s="49"/>
      <c r="AB263" s="50"/>
      <c r="AC263" s="50"/>
      <c r="AD263" s="50"/>
      <c r="AE263" s="50"/>
      <c r="AF263" s="49"/>
      <c r="AG263" s="49"/>
      <c r="AH263" s="49"/>
      <c r="AI263" s="49"/>
      <c r="AJ263" s="49"/>
      <c r="AK263" s="49"/>
      <c r="AL263" s="49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</row>
    <row r="264" spans="1:50" ht="14.4" x14ac:dyDescent="0.3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  <c r="P264" s="3"/>
      <c r="Q264" s="3"/>
      <c r="R264" s="3"/>
      <c r="S264" s="4"/>
      <c r="T264" s="3"/>
      <c r="U264" s="4"/>
      <c r="V264" s="3"/>
      <c r="W264" s="3"/>
      <c r="X264" s="3"/>
      <c r="Y264" s="48"/>
      <c r="Z264" s="48"/>
      <c r="AA264" s="49"/>
      <c r="AB264" s="50"/>
      <c r="AC264" s="50"/>
      <c r="AD264" s="50"/>
      <c r="AE264" s="50"/>
      <c r="AF264" s="49"/>
      <c r="AG264" s="49"/>
      <c r="AH264" s="49"/>
      <c r="AI264" s="49"/>
      <c r="AJ264" s="49"/>
      <c r="AK264" s="49"/>
      <c r="AL264" s="49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</row>
    <row r="265" spans="1:50" ht="14.4" x14ac:dyDescent="0.3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3"/>
      <c r="P265" s="3"/>
      <c r="Q265" s="3"/>
      <c r="R265" s="3"/>
      <c r="S265" s="4"/>
      <c r="T265" s="3"/>
      <c r="U265" s="4"/>
      <c r="V265" s="3"/>
      <c r="W265" s="3"/>
      <c r="X265" s="3"/>
      <c r="Y265" s="48"/>
      <c r="Z265" s="48"/>
      <c r="AA265" s="49"/>
      <c r="AB265" s="50"/>
      <c r="AC265" s="50"/>
      <c r="AD265" s="50"/>
      <c r="AE265" s="50"/>
      <c r="AF265" s="49"/>
      <c r="AG265" s="49"/>
      <c r="AH265" s="49"/>
      <c r="AI265" s="49"/>
      <c r="AJ265" s="49"/>
      <c r="AK265" s="49"/>
      <c r="AL265" s="49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</row>
    <row r="266" spans="1:50" ht="14.4" x14ac:dyDescent="0.3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3"/>
      <c r="P266" s="3"/>
      <c r="Q266" s="3"/>
      <c r="R266" s="3"/>
      <c r="S266" s="4"/>
      <c r="T266" s="3"/>
      <c r="U266" s="4"/>
      <c r="V266" s="3"/>
      <c r="W266" s="3"/>
      <c r="X266" s="3"/>
      <c r="Y266" s="48"/>
      <c r="Z266" s="48"/>
      <c r="AA266" s="49"/>
      <c r="AB266" s="50"/>
      <c r="AC266" s="50"/>
      <c r="AD266" s="50"/>
      <c r="AE266" s="50"/>
      <c r="AF266" s="49"/>
      <c r="AG266" s="49"/>
      <c r="AH266" s="49"/>
      <c r="AI266" s="49"/>
      <c r="AJ266" s="49"/>
      <c r="AK266" s="49"/>
      <c r="AL266" s="49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</row>
    <row r="267" spans="1:50" ht="14.4" x14ac:dyDescent="0.3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3"/>
      <c r="P267" s="3"/>
      <c r="Q267" s="3"/>
      <c r="R267" s="3"/>
      <c r="S267" s="4"/>
      <c r="T267" s="3"/>
      <c r="U267" s="4"/>
      <c r="V267" s="3"/>
      <c r="W267" s="3"/>
      <c r="X267" s="3"/>
      <c r="Y267" s="48"/>
      <c r="Z267" s="48"/>
      <c r="AA267" s="49"/>
      <c r="AB267" s="50"/>
      <c r="AC267" s="50"/>
      <c r="AD267" s="50"/>
      <c r="AE267" s="50"/>
      <c r="AF267" s="49"/>
      <c r="AG267" s="49"/>
      <c r="AH267" s="49"/>
      <c r="AI267" s="49"/>
      <c r="AJ267" s="49"/>
      <c r="AK267" s="49"/>
      <c r="AL267" s="49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</row>
    <row r="268" spans="1:50" ht="14.4" x14ac:dyDescent="0.3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3"/>
      <c r="P268" s="3"/>
      <c r="Q268" s="3"/>
      <c r="R268" s="3"/>
      <c r="S268" s="4"/>
      <c r="T268" s="3"/>
      <c r="U268" s="4"/>
      <c r="V268" s="3"/>
      <c r="W268" s="3"/>
      <c r="X268" s="3"/>
      <c r="Y268" s="48"/>
      <c r="Z268" s="48"/>
      <c r="AA268" s="49"/>
      <c r="AB268" s="50"/>
      <c r="AC268" s="50"/>
      <c r="AD268" s="50"/>
      <c r="AE268" s="50"/>
      <c r="AF268" s="49"/>
      <c r="AG268" s="49"/>
      <c r="AH268" s="49"/>
      <c r="AI268" s="49"/>
      <c r="AJ268" s="49"/>
      <c r="AK268" s="49"/>
      <c r="AL268" s="49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</row>
    <row r="269" spans="1:50" ht="14.4" x14ac:dyDescent="0.3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3"/>
      <c r="P269" s="3"/>
      <c r="Q269" s="3"/>
      <c r="R269" s="3"/>
      <c r="S269" s="4"/>
      <c r="T269" s="3"/>
      <c r="U269" s="4"/>
      <c r="V269" s="3"/>
      <c r="W269" s="3"/>
      <c r="X269" s="3"/>
      <c r="Y269" s="48"/>
      <c r="Z269" s="48"/>
      <c r="AA269" s="49"/>
      <c r="AB269" s="50"/>
      <c r="AC269" s="50"/>
      <c r="AD269" s="50"/>
      <c r="AE269" s="50"/>
      <c r="AF269" s="49"/>
      <c r="AG269" s="49"/>
      <c r="AH269" s="49"/>
      <c r="AI269" s="49"/>
      <c r="AJ269" s="49"/>
      <c r="AK269" s="49"/>
      <c r="AL269" s="49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</row>
    <row r="270" spans="1:50" ht="14.4" x14ac:dyDescent="0.3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3"/>
      <c r="P270" s="3"/>
      <c r="Q270" s="3"/>
      <c r="R270" s="3"/>
      <c r="S270" s="4"/>
      <c r="T270" s="3"/>
      <c r="U270" s="4"/>
      <c r="V270" s="3"/>
      <c r="W270" s="3"/>
      <c r="X270" s="3"/>
      <c r="Y270" s="48"/>
      <c r="Z270" s="48"/>
      <c r="AA270" s="49"/>
      <c r="AB270" s="50"/>
      <c r="AC270" s="50"/>
      <c r="AD270" s="50"/>
      <c r="AE270" s="50"/>
      <c r="AF270" s="49"/>
      <c r="AG270" s="49"/>
      <c r="AH270" s="49"/>
      <c r="AI270" s="49"/>
      <c r="AJ270" s="49"/>
      <c r="AK270" s="49"/>
      <c r="AL270" s="49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</row>
    <row r="271" spans="1:50" ht="14.4" x14ac:dyDescent="0.3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3"/>
      <c r="P271" s="3"/>
      <c r="Q271" s="3"/>
      <c r="R271" s="3"/>
      <c r="S271" s="4"/>
      <c r="T271" s="3"/>
      <c r="U271" s="4"/>
      <c r="V271" s="3"/>
      <c r="W271" s="3"/>
      <c r="X271" s="3"/>
      <c r="Y271" s="48"/>
      <c r="Z271" s="48"/>
      <c r="AA271" s="49"/>
      <c r="AB271" s="50"/>
      <c r="AC271" s="50"/>
      <c r="AD271" s="50"/>
      <c r="AE271" s="50"/>
      <c r="AF271" s="49"/>
      <c r="AG271" s="49"/>
      <c r="AH271" s="49"/>
      <c r="AI271" s="49"/>
      <c r="AJ271" s="49"/>
      <c r="AK271" s="49"/>
      <c r="AL271" s="49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</row>
    <row r="272" spans="1:50" ht="14.4" x14ac:dyDescent="0.3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3"/>
      <c r="P272" s="3"/>
      <c r="Q272" s="3"/>
      <c r="R272" s="3"/>
      <c r="S272" s="4"/>
      <c r="T272" s="3"/>
      <c r="U272" s="4"/>
      <c r="V272" s="3"/>
      <c r="W272" s="3"/>
      <c r="X272" s="3"/>
      <c r="Y272" s="48"/>
      <c r="Z272" s="48"/>
      <c r="AA272" s="49"/>
      <c r="AB272" s="50"/>
      <c r="AC272" s="50"/>
      <c r="AD272" s="50"/>
      <c r="AE272" s="50"/>
      <c r="AF272" s="49"/>
      <c r="AG272" s="49"/>
      <c r="AH272" s="49"/>
      <c r="AI272" s="49"/>
      <c r="AJ272" s="49"/>
      <c r="AK272" s="49"/>
      <c r="AL272" s="49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</row>
    <row r="273" spans="1:50" ht="14.4" x14ac:dyDescent="0.3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3"/>
      <c r="P273" s="3"/>
      <c r="Q273" s="3"/>
      <c r="R273" s="3"/>
      <c r="S273" s="4"/>
      <c r="T273" s="3"/>
      <c r="U273" s="4"/>
      <c r="V273" s="3"/>
      <c r="W273" s="3"/>
      <c r="X273" s="3"/>
      <c r="Y273" s="48"/>
      <c r="Z273" s="48"/>
      <c r="AA273" s="49"/>
      <c r="AB273" s="50"/>
      <c r="AC273" s="50"/>
      <c r="AD273" s="50"/>
      <c r="AE273" s="50"/>
      <c r="AF273" s="49"/>
      <c r="AG273" s="49"/>
      <c r="AH273" s="49"/>
      <c r="AI273" s="49"/>
      <c r="AJ273" s="49"/>
      <c r="AK273" s="49"/>
      <c r="AL273" s="49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</row>
    <row r="274" spans="1:50" ht="14.4" x14ac:dyDescent="0.3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3"/>
      <c r="P274" s="3"/>
      <c r="Q274" s="3"/>
      <c r="R274" s="3"/>
      <c r="S274" s="4"/>
      <c r="T274" s="3"/>
      <c r="U274" s="4"/>
      <c r="V274" s="3"/>
      <c r="W274" s="3"/>
      <c r="X274" s="3"/>
      <c r="Y274" s="48"/>
      <c r="Z274" s="48"/>
      <c r="AA274" s="49"/>
      <c r="AB274" s="50"/>
      <c r="AC274" s="50"/>
      <c r="AD274" s="50"/>
      <c r="AE274" s="50"/>
      <c r="AF274" s="49"/>
      <c r="AG274" s="49"/>
      <c r="AH274" s="49"/>
      <c r="AI274" s="49"/>
      <c r="AJ274" s="49"/>
      <c r="AK274" s="49"/>
      <c r="AL274" s="49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</row>
    <row r="275" spans="1:50" ht="14.4" x14ac:dyDescent="0.3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  <c r="P275" s="3"/>
      <c r="Q275" s="3"/>
      <c r="R275" s="3"/>
      <c r="S275" s="4"/>
      <c r="T275" s="3"/>
      <c r="U275" s="4"/>
      <c r="V275" s="3"/>
      <c r="W275" s="3"/>
      <c r="X275" s="3"/>
      <c r="Y275" s="48"/>
      <c r="Z275" s="48"/>
      <c r="AA275" s="49"/>
      <c r="AB275" s="50"/>
      <c r="AC275" s="50"/>
      <c r="AD275" s="50"/>
      <c r="AE275" s="50"/>
      <c r="AF275" s="49"/>
      <c r="AG275" s="49"/>
      <c r="AH275" s="49"/>
      <c r="AI275" s="49"/>
      <c r="AJ275" s="49"/>
      <c r="AK275" s="49"/>
      <c r="AL275" s="49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</row>
    <row r="276" spans="1:50" ht="14.4" x14ac:dyDescent="0.3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3"/>
      <c r="P276" s="3"/>
      <c r="Q276" s="3"/>
      <c r="R276" s="3"/>
      <c r="S276" s="4"/>
      <c r="T276" s="3"/>
      <c r="U276" s="4"/>
      <c r="V276" s="3"/>
      <c r="W276" s="3"/>
      <c r="X276" s="3"/>
      <c r="Y276" s="48"/>
      <c r="Z276" s="48"/>
      <c r="AA276" s="49"/>
      <c r="AB276" s="50"/>
      <c r="AC276" s="50"/>
      <c r="AD276" s="50"/>
      <c r="AE276" s="50"/>
      <c r="AF276" s="49"/>
      <c r="AG276" s="49"/>
      <c r="AH276" s="49"/>
      <c r="AI276" s="49"/>
      <c r="AJ276" s="49"/>
      <c r="AK276" s="49"/>
      <c r="AL276" s="49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</row>
    <row r="277" spans="1:50" ht="14.4" x14ac:dyDescent="0.3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3"/>
      <c r="P277" s="3"/>
      <c r="Q277" s="3"/>
      <c r="R277" s="3"/>
      <c r="S277" s="4"/>
      <c r="T277" s="3"/>
      <c r="U277" s="4"/>
      <c r="V277" s="3"/>
      <c r="W277" s="3"/>
      <c r="X277" s="3"/>
      <c r="Y277" s="48"/>
      <c r="Z277" s="48"/>
      <c r="AA277" s="49"/>
      <c r="AB277" s="50"/>
      <c r="AC277" s="50"/>
      <c r="AD277" s="50"/>
      <c r="AE277" s="50"/>
      <c r="AF277" s="49"/>
      <c r="AG277" s="49"/>
      <c r="AH277" s="49"/>
      <c r="AI277" s="49"/>
      <c r="AJ277" s="49"/>
      <c r="AK277" s="49"/>
      <c r="AL277" s="49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</row>
    <row r="278" spans="1:50" ht="14.4" x14ac:dyDescent="0.3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3"/>
      <c r="P278" s="3"/>
      <c r="Q278" s="3"/>
      <c r="R278" s="3"/>
      <c r="S278" s="4"/>
      <c r="T278" s="3"/>
      <c r="U278" s="4"/>
      <c r="V278" s="3"/>
      <c r="W278" s="3"/>
      <c r="X278" s="3"/>
      <c r="Y278" s="48"/>
      <c r="Z278" s="48"/>
      <c r="AA278" s="49"/>
      <c r="AB278" s="50"/>
      <c r="AC278" s="50"/>
      <c r="AD278" s="50"/>
      <c r="AE278" s="50"/>
      <c r="AF278" s="49"/>
      <c r="AG278" s="49"/>
      <c r="AH278" s="49"/>
      <c r="AI278" s="49"/>
      <c r="AJ278" s="49"/>
      <c r="AK278" s="49"/>
      <c r="AL278" s="49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</row>
    <row r="279" spans="1:50" ht="14.4" x14ac:dyDescent="0.3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3"/>
      <c r="P279" s="3"/>
      <c r="Q279" s="3"/>
      <c r="R279" s="3"/>
      <c r="S279" s="4"/>
      <c r="T279" s="3"/>
      <c r="U279" s="4"/>
      <c r="V279" s="3"/>
      <c r="W279" s="3"/>
      <c r="X279" s="3"/>
      <c r="Y279" s="48"/>
      <c r="Z279" s="48"/>
      <c r="AA279" s="49"/>
      <c r="AB279" s="50"/>
      <c r="AC279" s="50"/>
      <c r="AD279" s="50"/>
      <c r="AE279" s="50"/>
      <c r="AF279" s="49"/>
      <c r="AG279" s="49"/>
      <c r="AH279" s="49"/>
      <c r="AI279" s="49"/>
      <c r="AJ279" s="49"/>
      <c r="AK279" s="49"/>
      <c r="AL279" s="49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</row>
    <row r="280" spans="1:50" ht="14.4" x14ac:dyDescent="0.3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3"/>
      <c r="P280" s="3"/>
      <c r="Q280" s="3"/>
      <c r="R280" s="3"/>
      <c r="S280" s="4"/>
      <c r="T280" s="3"/>
      <c r="U280" s="4"/>
      <c r="V280" s="3"/>
      <c r="W280" s="3"/>
      <c r="X280" s="3"/>
      <c r="Y280" s="48"/>
      <c r="Z280" s="48"/>
      <c r="AA280" s="49"/>
      <c r="AB280" s="50"/>
      <c r="AC280" s="50"/>
      <c r="AD280" s="50"/>
      <c r="AE280" s="50"/>
      <c r="AF280" s="49"/>
      <c r="AG280" s="49"/>
      <c r="AH280" s="49"/>
      <c r="AI280" s="49"/>
      <c r="AJ280" s="49"/>
      <c r="AK280" s="49"/>
      <c r="AL280" s="49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</row>
    <row r="281" spans="1:50" ht="14.4" x14ac:dyDescent="0.3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3"/>
      <c r="P281" s="3"/>
      <c r="Q281" s="3"/>
      <c r="R281" s="3"/>
      <c r="S281" s="4"/>
      <c r="T281" s="3"/>
      <c r="U281" s="4"/>
      <c r="V281" s="3"/>
      <c r="W281" s="3"/>
      <c r="X281" s="3"/>
      <c r="Y281" s="48"/>
      <c r="Z281" s="48"/>
      <c r="AA281" s="49"/>
      <c r="AB281" s="50"/>
      <c r="AC281" s="50"/>
      <c r="AD281" s="50"/>
      <c r="AE281" s="50"/>
      <c r="AF281" s="49"/>
      <c r="AG281" s="49"/>
      <c r="AH281" s="49"/>
      <c r="AI281" s="49"/>
      <c r="AJ281" s="49"/>
      <c r="AK281" s="49"/>
      <c r="AL281" s="49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</row>
    <row r="282" spans="1:50" ht="14.4" x14ac:dyDescent="0.3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3"/>
      <c r="P282" s="3"/>
      <c r="Q282" s="3"/>
      <c r="R282" s="3"/>
      <c r="S282" s="4"/>
      <c r="T282" s="3"/>
      <c r="U282" s="4"/>
      <c r="V282" s="3"/>
      <c r="W282" s="3"/>
      <c r="X282" s="3"/>
      <c r="Y282" s="48"/>
      <c r="Z282" s="48"/>
      <c r="AA282" s="49"/>
      <c r="AB282" s="50"/>
      <c r="AC282" s="50"/>
      <c r="AD282" s="50"/>
      <c r="AE282" s="50"/>
      <c r="AF282" s="49"/>
      <c r="AG282" s="49"/>
      <c r="AH282" s="49"/>
      <c r="AI282" s="49"/>
      <c r="AJ282" s="49"/>
      <c r="AK282" s="49"/>
      <c r="AL282" s="49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</row>
    <row r="283" spans="1:50" ht="14.4" x14ac:dyDescent="0.3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3"/>
      <c r="P283" s="3"/>
      <c r="Q283" s="3"/>
      <c r="R283" s="3"/>
      <c r="S283" s="4"/>
      <c r="T283" s="3"/>
      <c r="U283" s="4"/>
      <c r="V283" s="3"/>
      <c r="W283" s="3"/>
      <c r="X283" s="3"/>
      <c r="Y283" s="48"/>
      <c r="Z283" s="48"/>
      <c r="AA283" s="49"/>
      <c r="AB283" s="50"/>
      <c r="AC283" s="50"/>
      <c r="AD283" s="50"/>
      <c r="AE283" s="50"/>
      <c r="AF283" s="49"/>
      <c r="AG283" s="49"/>
      <c r="AH283" s="49"/>
      <c r="AI283" s="49"/>
      <c r="AJ283" s="49"/>
      <c r="AK283" s="49"/>
      <c r="AL283" s="49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</row>
    <row r="284" spans="1:50" ht="14.4" x14ac:dyDescent="0.3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3"/>
      <c r="P284" s="3"/>
      <c r="Q284" s="3"/>
      <c r="R284" s="3"/>
      <c r="S284" s="4"/>
      <c r="T284" s="3"/>
      <c r="U284" s="4"/>
      <c r="V284" s="3"/>
      <c r="W284" s="3"/>
      <c r="X284" s="3"/>
      <c r="Y284" s="48"/>
      <c r="Z284" s="48"/>
      <c r="AA284" s="49"/>
      <c r="AB284" s="50"/>
      <c r="AC284" s="50"/>
      <c r="AD284" s="50"/>
      <c r="AE284" s="50"/>
      <c r="AF284" s="49"/>
      <c r="AG284" s="49"/>
      <c r="AH284" s="49"/>
      <c r="AI284" s="49"/>
      <c r="AJ284" s="49"/>
      <c r="AK284" s="49"/>
      <c r="AL284" s="49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</row>
    <row r="285" spans="1:50" ht="14.4" x14ac:dyDescent="0.3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3"/>
      <c r="P285" s="3"/>
      <c r="Q285" s="3"/>
      <c r="R285" s="3"/>
      <c r="S285" s="4"/>
      <c r="T285" s="3"/>
      <c r="U285" s="4"/>
      <c r="V285" s="3"/>
      <c r="W285" s="3"/>
      <c r="X285" s="3"/>
      <c r="Y285" s="48"/>
      <c r="Z285" s="48"/>
      <c r="AA285" s="49"/>
      <c r="AB285" s="50"/>
      <c r="AC285" s="50"/>
      <c r="AD285" s="50"/>
      <c r="AE285" s="50"/>
      <c r="AF285" s="49"/>
      <c r="AG285" s="49"/>
      <c r="AH285" s="49"/>
      <c r="AI285" s="49"/>
      <c r="AJ285" s="49"/>
      <c r="AK285" s="49"/>
      <c r="AL285" s="49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</row>
    <row r="286" spans="1:50" ht="14.4" x14ac:dyDescent="0.3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3"/>
      <c r="P286" s="3"/>
      <c r="Q286" s="3"/>
      <c r="R286" s="3"/>
      <c r="S286" s="4"/>
      <c r="T286" s="3"/>
      <c r="U286" s="4"/>
      <c r="V286" s="3"/>
      <c r="W286" s="3"/>
      <c r="X286" s="3"/>
      <c r="Y286" s="48"/>
      <c r="Z286" s="48"/>
      <c r="AA286" s="49"/>
      <c r="AB286" s="50"/>
      <c r="AC286" s="50"/>
      <c r="AD286" s="50"/>
      <c r="AE286" s="50"/>
      <c r="AF286" s="49"/>
      <c r="AG286" s="49"/>
      <c r="AH286" s="49"/>
      <c r="AI286" s="49"/>
      <c r="AJ286" s="49"/>
      <c r="AK286" s="49"/>
      <c r="AL286" s="49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</row>
    <row r="287" spans="1:50" ht="14.4" x14ac:dyDescent="0.3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3"/>
      <c r="P287" s="3"/>
      <c r="Q287" s="3"/>
      <c r="R287" s="3"/>
      <c r="S287" s="4"/>
      <c r="T287" s="3"/>
      <c r="U287" s="4"/>
      <c r="V287" s="3"/>
      <c r="W287" s="3"/>
      <c r="X287" s="3"/>
      <c r="Y287" s="48"/>
      <c r="Z287" s="48"/>
      <c r="AA287" s="49"/>
      <c r="AB287" s="50"/>
      <c r="AC287" s="50"/>
      <c r="AD287" s="50"/>
      <c r="AE287" s="50"/>
      <c r="AF287" s="49"/>
      <c r="AG287" s="49"/>
      <c r="AH287" s="49"/>
      <c r="AI287" s="49"/>
      <c r="AJ287" s="49"/>
      <c r="AK287" s="49"/>
      <c r="AL287" s="49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</row>
    <row r="288" spans="1:50" ht="14.4" x14ac:dyDescent="0.3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3"/>
      <c r="P288" s="3"/>
      <c r="Q288" s="3"/>
      <c r="R288" s="3"/>
      <c r="S288" s="4"/>
      <c r="T288" s="3"/>
      <c r="U288" s="4"/>
      <c r="V288" s="3"/>
      <c r="W288" s="3"/>
      <c r="X288" s="3"/>
      <c r="Y288" s="48"/>
      <c r="Z288" s="48"/>
      <c r="AA288" s="49"/>
      <c r="AB288" s="50"/>
      <c r="AC288" s="50"/>
      <c r="AD288" s="50"/>
      <c r="AE288" s="50"/>
      <c r="AF288" s="49"/>
      <c r="AG288" s="49"/>
      <c r="AH288" s="49"/>
      <c r="AI288" s="49"/>
      <c r="AJ288" s="49"/>
      <c r="AK288" s="49"/>
      <c r="AL288" s="49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</row>
    <row r="289" spans="1:50" ht="14.4" x14ac:dyDescent="0.3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3"/>
      <c r="P289" s="3"/>
      <c r="Q289" s="3"/>
      <c r="R289" s="3"/>
      <c r="S289" s="4"/>
      <c r="T289" s="3"/>
      <c r="U289" s="4"/>
      <c r="V289" s="3"/>
      <c r="W289" s="3"/>
      <c r="X289" s="3"/>
      <c r="Y289" s="48"/>
      <c r="Z289" s="48"/>
      <c r="AA289" s="49"/>
      <c r="AB289" s="50"/>
      <c r="AC289" s="50"/>
      <c r="AD289" s="50"/>
      <c r="AE289" s="50"/>
      <c r="AF289" s="49"/>
      <c r="AG289" s="49"/>
      <c r="AH289" s="49"/>
      <c r="AI289" s="49"/>
      <c r="AJ289" s="49"/>
      <c r="AK289" s="49"/>
      <c r="AL289" s="49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</row>
    <row r="290" spans="1:50" ht="14.4" x14ac:dyDescent="0.3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3"/>
      <c r="P290" s="3"/>
      <c r="Q290" s="3"/>
      <c r="R290" s="3"/>
      <c r="S290" s="4"/>
      <c r="T290" s="3"/>
      <c r="U290" s="4"/>
      <c r="V290" s="3"/>
      <c r="W290" s="3"/>
      <c r="X290" s="3"/>
      <c r="Y290" s="48"/>
      <c r="Z290" s="48"/>
      <c r="AA290" s="49"/>
      <c r="AB290" s="50"/>
      <c r="AC290" s="50"/>
      <c r="AD290" s="50"/>
      <c r="AE290" s="50"/>
      <c r="AF290" s="49"/>
      <c r="AG290" s="49"/>
      <c r="AH290" s="49"/>
      <c r="AI290" s="49"/>
      <c r="AJ290" s="49"/>
      <c r="AK290" s="49"/>
      <c r="AL290" s="49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</row>
    <row r="291" spans="1:50" ht="14.4" x14ac:dyDescent="0.3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3"/>
      <c r="P291" s="3"/>
      <c r="Q291" s="3"/>
      <c r="R291" s="3"/>
      <c r="S291" s="4"/>
      <c r="T291" s="3"/>
      <c r="U291" s="4"/>
      <c r="V291" s="3"/>
      <c r="W291" s="3"/>
      <c r="X291" s="3"/>
      <c r="Y291" s="48"/>
      <c r="Z291" s="48"/>
      <c r="AA291" s="49"/>
      <c r="AB291" s="50"/>
      <c r="AC291" s="50"/>
      <c r="AD291" s="50"/>
      <c r="AE291" s="50"/>
      <c r="AF291" s="49"/>
      <c r="AG291" s="49"/>
      <c r="AH291" s="49"/>
      <c r="AI291" s="49"/>
      <c r="AJ291" s="49"/>
      <c r="AK291" s="49"/>
      <c r="AL291" s="49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</row>
    <row r="292" spans="1:50" ht="14.4" x14ac:dyDescent="0.3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3"/>
      <c r="P292" s="3"/>
      <c r="Q292" s="3"/>
      <c r="R292" s="3"/>
      <c r="S292" s="4"/>
      <c r="T292" s="3"/>
      <c r="U292" s="4"/>
      <c r="V292" s="3"/>
      <c r="W292" s="3"/>
      <c r="X292" s="3"/>
      <c r="Y292" s="48"/>
      <c r="Z292" s="48"/>
      <c r="AA292" s="49"/>
      <c r="AB292" s="50"/>
      <c r="AC292" s="50"/>
      <c r="AD292" s="50"/>
      <c r="AE292" s="50"/>
      <c r="AF292" s="49"/>
      <c r="AG292" s="49"/>
      <c r="AH292" s="49"/>
      <c r="AI292" s="49"/>
      <c r="AJ292" s="49"/>
      <c r="AK292" s="49"/>
      <c r="AL292" s="49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</row>
    <row r="293" spans="1:50" ht="14.4" x14ac:dyDescent="0.3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3"/>
      <c r="P293" s="3"/>
      <c r="Q293" s="3"/>
      <c r="R293" s="3"/>
      <c r="S293" s="4"/>
      <c r="T293" s="3"/>
      <c r="U293" s="4"/>
      <c r="V293" s="3"/>
      <c r="W293" s="3"/>
      <c r="X293" s="3"/>
      <c r="Y293" s="48"/>
      <c r="Z293" s="48"/>
      <c r="AA293" s="49"/>
      <c r="AB293" s="50"/>
      <c r="AC293" s="50"/>
      <c r="AD293" s="50"/>
      <c r="AE293" s="50"/>
      <c r="AF293" s="49"/>
      <c r="AG293" s="49"/>
      <c r="AH293" s="49"/>
      <c r="AI293" s="49"/>
      <c r="AJ293" s="49"/>
      <c r="AK293" s="49"/>
      <c r="AL293" s="49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</row>
    <row r="294" spans="1:50" ht="14.4" x14ac:dyDescent="0.3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3"/>
      <c r="P294" s="3"/>
      <c r="Q294" s="3"/>
      <c r="R294" s="3"/>
      <c r="S294" s="4"/>
      <c r="T294" s="3"/>
      <c r="U294" s="4"/>
      <c r="V294" s="3"/>
      <c r="W294" s="3"/>
      <c r="X294" s="3"/>
      <c r="Y294" s="48"/>
      <c r="Z294" s="48"/>
      <c r="AA294" s="49"/>
      <c r="AB294" s="50"/>
      <c r="AC294" s="50"/>
      <c r="AD294" s="50"/>
      <c r="AE294" s="50"/>
      <c r="AF294" s="49"/>
      <c r="AG294" s="49"/>
      <c r="AH294" s="49"/>
      <c r="AI294" s="49"/>
      <c r="AJ294" s="49"/>
      <c r="AK294" s="49"/>
      <c r="AL294" s="49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</row>
    <row r="295" spans="1:50" ht="14.4" x14ac:dyDescent="0.3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3"/>
      <c r="P295" s="3"/>
      <c r="Q295" s="3"/>
      <c r="R295" s="3"/>
      <c r="S295" s="4"/>
      <c r="T295" s="3"/>
      <c r="U295" s="4"/>
      <c r="V295" s="3"/>
      <c r="W295" s="3"/>
      <c r="X295" s="3"/>
      <c r="Y295" s="48"/>
      <c r="Z295" s="48"/>
      <c r="AA295" s="49"/>
      <c r="AB295" s="50"/>
      <c r="AC295" s="50"/>
      <c r="AD295" s="50"/>
      <c r="AE295" s="50"/>
      <c r="AF295" s="49"/>
      <c r="AG295" s="49"/>
      <c r="AH295" s="49"/>
      <c r="AI295" s="49"/>
      <c r="AJ295" s="49"/>
      <c r="AK295" s="49"/>
      <c r="AL295" s="49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</row>
    <row r="296" spans="1:50" ht="14.4" x14ac:dyDescent="0.3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3"/>
      <c r="P296" s="3"/>
      <c r="Q296" s="3"/>
      <c r="R296" s="3"/>
      <c r="S296" s="4"/>
      <c r="T296" s="3"/>
      <c r="U296" s="4"/>
      <c r="V296" s="3"/>
      <c r="W296" s="3"/>
      <c r="X296" s="3"/>
      <c r="Y296" s="48"/>
      <c r="Z296" s="48"/>
      <c r="AA296" s="49"/>
      <c r="AB296" s="50"/>
      <c r="AC296" s="50"/>
      <c r="AD296" s="50"/>
      <c r="AE296" s="50"/>
      <c r="AF296" s="49"/>
      <c r="AG296" s="49"/>
      <c r="AH296" s="49"/>
      <c r="AI296" s="49"/>
      <c r="AJ296" s="49"/>
      <c r="AK296" s="49"/>
      <c r="AL296" s="49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</row>
    <row r="297" spans="1:50" ht="14.4" x14ac:dyDescent="0.3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3"/>
      <c r="P297" s="3"/>
      <c r="Q297" s="3"/>
      <c r="R297" s="3"/>
      <c r="S297" s="4"/>
      <c r="T297" s="3"/>
      <c r="U297" s="4"/>
      <c r="V297" s="3"/>
      <c r="W297" s="3"/>
      <c r="X297" s="3"/>
      <c r="Y297" s="48"/>
      <c r="Z297" s="48"/>
      <c r="AA297" s="49"/>
      <c r="AB297" s="50"/>
      <c r="AC297" s="50"/>
      <c r="AD297" s="50"/>
      <c r="AE297" s="50"/>
      <c r="AF297" s="49"/>
      <c r="AG297" s="49"/>
      <c r="AH297" s="49"/>
      <c r="AI297" s="49"/>
      <c r="AJ297" s="49"/>
      <c r="AK297" s="49"/>
      <c r="AL297" s="49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</row>
    <row r="298" spans="1:50" ht="14.4" x14ac:dyDescent="0.3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3"/>
      <c r="P298" s="3"/>
      <c r="Q298" s="3"/>
      <c r="R298" s="3"/>
      <c r="S298" s="4"/>
      <c r="T298" s="3"/>
      <c r="U298" s="4"/>
      <c r="V298" s="3"/>
      <c r="W298" s="3"/>
      <c r="X298" s="3"/>
      <c r="Y298" s="48"/>
      <c r="Z298" s="48"/>
      <c r="AA298" s="49"/>
      <c r="AB298" s="50"/>
      <c r="AC298" s="50"/>
      <c r="AD298" s="50"/>
      <c r="AE298" s="50"/>
      <c r="AF298" s="49"/>
      <c r="AG298" s="49"/>
      <c r="AH298" s="49"/>
      <c r="AI298" s="49"/>
      <c r="AJ298" s="49"/>
      <c r="AK298" s="49"/>
      <c r="AL298" s="49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</row>
    <row r="299" spans="1:50" ht="14.4" x14ac:dyDescent="0.3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3"/>
      <c r="P299" s="3"/>
      <c r="Q299" s="3"/>
      <c r="R299" s="3"/>
      <c r="S299" s="4"/>
      <c r="T299" s="3"/>
      <c r="U299" s="4"/>
      <c r="V299" s="3"/>
      <c r="W299" s="3"/>
      <c r="X299" s="3"/>
      <c r="Y299" s="48"/>
      <c r="Z299" s="48"/>
      <c r="AA299" s="49"/>
      <c r="AB299" s="50"/>
      <c r="AC299" s="50"/>
      <c r="AD299" s="50"/>
      <c r="AE299" s="50"/>
      <c r="AF299" s="49"/>
      <c r="AG299" s="49"/>
      <c r="AH299" s="49"/>
      <c r="AI299" s="49"/>
      <c r="AJ299" s="49"/>
      <c r="AK299" s="49"/>
      <c r="AL299" s="49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</row>
    <row r="300" spans="1:50" ht="14.4" x14ac:dyDescent="0.3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3"/>
      <c r="P300" s="3"/>
      <c r="Q300" s="3"/>
      <c r="R300" s="3"/>
      <c r="S300" s="4"/>
      <c r="T300" s="3"/>
      <c r="U300" s="4"/>
      <c r="V300" s="3"/>
      <c r="W300" s="3"/>
      <c r="X300" s="3"/>
      <c r="Y300" s="48"/>
      <c r="Z300" s="48"/>
      <c r="AA300" s="49"/>
      <c r="AB300" s="50"/>
      <c r="AC300" s="50"/>
      <c r="AD300" s="50"/>
      <c r="AE300" s="50"/>
      <c r="AF300" s="49"/>
      <c r="AG300" s="49"/>
      <c r="AH300" s="49"/>
      <c r="AI300" s="49"/>
      <c r="AJ300" s="49"/>
      <c r="AK300" s="49"/>
      <c r="AL300" s="49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</row>
    <row r="301" spans="1:50" ht="14.4" x14ac:dyDescent="0.3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3"/>
      <c r="P301" s="3"/>
      <c r="Q301" s="3"/>
      <c r="R301" s="3"/>
      <c r="S301" s="4"/>
      <c r="T301" s="3"/>
      <c r="U301" s="4"/>
      <c r="V301" s="3"/>
      <c r="W301" s="3"/>
      <c r="X301" s="3"/>
      <c r="Y301" s="48"/>
      <c r="Z301" s="48"/>
      <c r="AA301" s="49"/>
      <c r="AB301" s="50"/>
      <c r="AC301" s="50"/>
      <c r="AD301" s="50"/>
      <c r="AE301" s="50"/>
      <c r="AF301" s="49"/>
      <c r="AG301" s="49"/>
      <c r="AH301" s="49"/>
      <c r="AI301" s="49"/>
      <c r="AJ301" s="49"/>
      <c r="AK301" s="49"/>
      <c r="AL301" s="49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</row>
    <row r="302" spans="1:50" ht="14.4" x14ac:dyDescent="0.3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3"/>
      <c r="P302" s="3"/>
      <c r="Q302" s="3"/>
      <c r="R302" s="3"/>
      <c r="S302" s="4"/>
      <c r="T302" s="3"/>
      <c r="U302" s="4"/>
      <c r="V302" s="3"/>
      <c r="W302" s="3"/>
      <c r="X302" s="3"/>
      <c r="Y302" s="48"/>
      <c r="Z302" s="48"/>
      <c r="AA302" s="49"/>
      <c r="AB302" s="50"/>
      <c r="AC302" s="50"/>
      <c r="AD302" s="50"/>
      <c r="AE302" s="50"/>
      <c r="AF302" s="49"/>
      <c r="AG302" s="49"/>
      <c r="AH302" s="49"/>
      <c r="AI302" s="49"/>
      <c r="AJ302" s="49"/>
      <c r="AK302" s="49"/>
      <c r="AL302" s="49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</row>
    <row r="303" spans="1:50" ht="14.4" x14ac:dyDescent="0.3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3"/>
      <c r="P303" s="3"/>
      <c r="Q303" s="3"/>
      <c r="R303" s="3"/>
      <c r="S303" s="4"/>
      <c r="T303" s="3"/>
      <c r="U303" s="4"/>
      <c r="V303" s="3"/>
      <c r="W303" s="3"/>
      <c r="X303" s="3"/>
      <c r="Y303" s="48"/>
      <c r="Z303" s="48"/>
      <c r="AA303" s="49"/>
      <c r="AB303" s="50"/>
      <c r="AC303" s="50"/>
      <c r="AD303" s="50"/>
      <c r="AE303" s="50"/>
      <c r="AF303" s="49"/>
      <c r="AG303" s="49"/>
      <c r="AH303" s="49"/>
      <c r="AI303" s="49"/>
      <c r="AJ303" s="49"/>
      <c r="AK303" s="49"/>
      <c r="AL303" s="49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</row>
    <row r="304" spans="1:50" ht="14.4" x14ac:dyDescent="0.3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3"/>
      <c r="P304" s="3"/>
      <c r="Q304" s="3"/>
      <c r="R304" s="3"/>
      <c r="S304" s="4"/>
      <c r="T304" s="3"/>
      <c r="U304" s="4"/>
      <c r="V304" s="3"/>
      <c r="W304" s="3"/>
      <c r="X304" s="3"/>
      <c r="Y304" s="48"/>
      <c r="Z304" s="48"/>
      <c r="AA304" s="49"/>
      <c r="AB304" s="50"/>
      <c r="AC304" s="50"/>
      <c r="AD304" s="50"/>
      <c r="AE304" s="50"/>
      <c r="AF304" s="49"/>
      <c r="AG304" s="49"/>
      <c r="AH304" s="49"/>
      <c r="AI304" s="49"/>
      <c r="AJ304" s="49"/>
      <c r="AK304" s="49"/>
      <c r="AL304" s="49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</row>
    <row r="305" spans="1:50" ht="14.4" x14ac:dyDescent="0.3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3"/>
      <c r="P305" s="3"/>
      <c r="Q305" s="3"/>
      <c r="R305" s="3"/>
      <c r="S305" s="4"/>
      <c r="T305" s="3"/>
      <c r="U305" s="4"/>
      <c r="V305" s="3"/>
      <c r="W305" s="3"/>
      <c r="X305" s="3"/>
      <c r="Y305" s="48"/>
      <c r="Z305" s="48"/>
      <c r="AA305" s="49"/>
      <c r="AB305" s="50"/>
      <c r="AC305" s="50"/>
      <c r="AD305" s="50"/>
      <c r="AE305" s="50"/>
      <c r="AF305" s="49"/>
      <c r="AG305" s="49"/>
      <c r="AH305" s="49"/>
      <c r="AI305" s="49"/>
      <c r="AJ305" s="49"/>
      <c r="AK305" s="49"/>
      <c r="AL305" s="49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</row>
    <row r="306" spans="1:50" ht="14.4" x14ac:dyDescent="0.3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3"/>
      <c r="P306" s="3"/>
      <c r="Q306" s="3"/>
      <c r="R306" s="3"/>
      <c r="S306" s="4"/>
      <c r="T306" s="3"/>
      <c r="U306" s="4"/>
      <c r="V306" s="3"/>
      <c r="W306" s="3"/>
      <c r="X306" s="3"/>
      <c r="Y306" s="48"/>
      <c r="Z306" s="48"/>
      <c r="AA306" s="49"/>
      <c r="AB306" s="50"/>
      <c r="AC306" s="50"/>
      <c r="AD306" s="50"/>
      <c r="AE306" s="50"/>
      <c r="AF306" s="49"/>
      <c r="AG306" s="49"/>
      <c r="AH306" s="49"/>
      <c r="AI306" s="49"/>
      <c r="AJ306" s="49"/>
      <c r="AK306" s="49"/>
      <c r="AL306" s="49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</row>
    <row r="307" spans="1:50" ht="14.4" x14ac:dyDescent="0.3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3"/>
      <c r="P307" s="3"/>
      <c r="Q307" s="3"/>
      <c r="R307" s="3"/>
      <c r="S307" s="4"/>
      <c r="T307" s="3"/>
      <c r="U307" s="4"/>
      <c r="V307" s="3"/>
      <c r="W307" s="3"/>
      <c r="X307" s="3"/>
      <c r="Y307" s="48"/>
      <c r="Z307" s="48"/>
      <c r="AA307" s="49"/>
      <c r="AB307" s="50"/>
      <c r="AC307" s="50"/>
      <c r="AD307" s="50"/>
      <c r="AE307" s="50"/>
      <c r="AF307" s="49"/>
      <c r="AG307" s="49"/>
      <c r="AH307" s="49"/>
      <c r="AI307" s="49"/>
      <c r="AJ307" s="49"/>
      <c r="AK307" s="49"/>
      <c r="AL307" s="49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</row>
    <row r="308" spans="1:50" ht="14.4" x14ac:dyDescent="0.3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3"/>
      <c r="P308" s="3"/>
      <c r="Q308" s="3"/>
      <c r="R308" s="3"/>
      <c r="S308" s="4"/>
      <c r="T308" s="3"/>
      <c r="U308" s="4"/>
      <c r="V308" s="3"/>
      <c r="W308" s="3"/>
      <c r="X308" s="3"/>
      <c r="Y308" s="48"/>
      <c r="Z308" s="48"/>
      <c r="AA308" s="49"/>
      <c r="AB308" s="50"/>
      <c r="AC308" s="50"/>
      <c r="AD308" s="50"/>
      <c r="AE308" s="50"/>
      <c r="AF308" s="49"/>
      <c r="AG308" s="49"/>
      <c r="AH308" s="49"/>
      <c r="AI308" s="49"/>
      <c r="AJ308" s="49"/>
      <c r="AK308" s="49"/>
      <c r="AL308" s="49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</row>
    <row r="309" spans="1:50" ht="14.4" x14ac:dyDescent="0.3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3"/>
      <c r="P309" s="3"/>
      <c r="Q309" s="3"/>
      <c r="R309" s="3"/>
      <c r="S309" s="4"/>
      <c r="T309" s="3"/>
      <c r="U309" s="4"/>
      <c r="V309" s="3"/>
      <c r="W309" s="3"/>
      <c r="X309" s="3"/>
      <c r="Y309" s="48"/>
      <c r="Z309" s="48"/>
      <c r="AA309" s="49"/>
      <c r="AB309" s="50"/>
      <c r="AC309" s="50"/>
      <c r="AD309" s="50"/>
      <c r="AE309" s="50"/>
      <c r="AF309" s="49"/>
      <c r="AG309" s="49"/>
      <c r="AH309" s="49"/>
      <c r="AI309" s="49"/>
      <c r="AJ309" s="49"/>
      <c r="AK309" s="49"/>
      <c r="AL309" s="49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</row>
    <row r="310" spans="1:50" ht="14.4" x14ac:dyDescent="0.3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3"/>
      <c r="P310" s="3"/>
      <c r="Q310" s="3"/>
      <c r="R310" s="3"/>
      <c r="S310" s="4"/>
      <c r="T310" s="3"/>
      <c r="U310" s="4"/>
      <c r="V310" s="3"/>
      <c r="W310" s="3"/>
      <c r="X310" s="3"/>
      <c r="Y310" s="48"/>
      <c r="Z310" s="48"/>
      <c r="AA310" s="49"/>
      <c r="AB310" s="50"/>
      <c r="AC310" s="50"/>
      <c r="AD310" s="50"/>
      <c r="AE310" s="50"/>
      <c r="AF310" s="49"/>
      <c r="AG310" s="49"/>
      <c r="AH310" s="49"/>
      <c r="AI310" s="49"/>
      <c r="AJ310" s="49"/>
      <c r="AK310" s="49"/>
      <c r="AL310" s="49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</row>
    <row r="311" spans="1:50" ht="14.4" x14ac:dyDescent="0.3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3"/>
      <c r="P311" s="3"/>
      <c r="Q311" s="3"/>
      <c r="R311" s="3"/>
      <c r="S311" s="4"/>
      <c r="T311" s="3"/>
      <c r="U311" s="4"/>
      <c r="V311" s="3"/>
      <c r="W311" s="3"/>
      <c r="X311" s="3"/>
      <c r="Y311" s="48"/>
      <c r="Z311" s="48"/>
      <c r="AA311" s="49"/>
      <c r="AB311" s="50"/>
      <c r="AC311" s="50"/>
      <c r="AD311" s="50"/>
      <c r="AE311" s="50"/>
      <c r="AF311" s="49"/>
      <c r="AG311" s="49"/>
      <c r="AH311" s="49"/>
      <c r="AI311" s="49"/>
      <c r="AJ311" s="49"/>
      <c r="AK311" s="49"/>
      <c r="AL311" s="49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</row>
    <row r="312" spans="1:50" ht="14.4" x14ac:dyDescent="0.3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3"/>
      <c r="P312" s="3"/>
      <c r="Q312" s="3"/>
      <c r="R312" s="3"/>
      <c r="S312" s="4"/>
      <c r="T312" s="3"/>
      <c r="U312" s="4"/>
      <c r="V312" s="3"/>
      <c r="W312" s="3"/>
      <c r="X312" s="3"/>
      <c r="Y312" s="48"/>
      <c r="Z312" s="48"/>
      <c r="AA312" s="49"/>
      <c r="AB312" s="50"/>
      <c r="AC312" s="50"/>
      <c r="AD312" s="50"/>
      <c r="AE312" s="50"/>
      <c r="AF312" s="49"/>
      <c r="AG312" s="49"/>
      <c r="AH312" s="49"/>
      <c r="AI312" s="49"/>
      <c r="AJ312" s="49"/>
      <c r="AK312" s="49"/>
      <c r="AL312" s="49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</row>
    <row r="313" spans="1:50" ht="14.4" x14ac:dyDescent="0.3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3"/>
      <c r="P313" s="3"/>
      <c r="Q313" s="3"/>
      <c r="R313" s="3"/>
      <c r="S313" s="4"/>
      <c r="T313" s="3"/>
      <c r="U313" s="4"/>
      <c r="V313" s="3"/>
      <c r="W313" s="3"/>
      <c r="X313" s="3"/>
      <c r="Y313" s="48"/>
      <c r="Z313" s="48"/>
      <c r="AA313" s="49"/>
      <c r="AB313" s="50"/>
      <c r="AC313" s="50"/>
      <c r="AD313" s="50"/>
      <c r="AE313" s="50"/>
      <c r="AF313" s="49"/>
      <c r="AG313" s="49"/>
      <c r="AH313" s="49"/>
      <c r="AI313" s="49"/>
      <c r="AJ313" s="49"/>
      <c r="AK313" s="49"/>
      <c r="AL313" s="49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</row>
    <row r="314" spans="1:50" ht="14.4" x14ac:dyDescent="0.3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3"/>
      <c r="P314" s="3"/>
      <c r="Q314" s="3"/>
      <c r="R314" s="3"/>
      <c r="S314" s="4"/>
      <c r="T314" s="3"/>
      <c r="U314" s="4"/>
      <c r="V314" s="3"/>
      <c r="W314" s="3"/>
      <c r="X314" s="3"/>
      <c r="Y314" s="48"/>
      <c r="Z314" s="48"/>
      <c r="AA314" s="49"/>
      <c r="AB314" s="50"/>
      <c r="AC314" s="50"/>
      <c r="AD314" s="50"/>
      <c r="AE314" s="50"/>
      <c r="AF314" s="49"/>
      <c r="AG314" s="49"/>
      <c r="AH314" s="49"/>
      <c r="AI314" s="49"/>
      <c r="AJ314" s="49"/>
      <c r="AK314" s="49"/>
      <c r="AL314" s="49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</row>
    <row r="315" spans="1:50" ht="14.4" x14ac:dyDescent="0.3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3"/>
      <c r="P315" s="3"/>
      <c r="Q315" s="3"/>
      <c r="R315" s="3"/>
      <c r="S315" s="4"/>
      <c r="T315" s="3"/>
      <c r="U315" s="4"/>
      <c r="V315" s="3"/>
      <c r="W315" s="3"/>
      <c r="X315" s="3"/>
      <c r="Y315" s="48"/>
      <c r="Z315" s="48"/>
      <c r="AA315" s="49"/>
      <c r="AB315" s="50"/>
      <c r="AC315" s="50"/>
      <c r="AD315" s="50"/>
      <c r="AE315" s="50"/>
      <c r="AF315" s="49"/>
      <c r="AG315" s="49"/>
      <c r="AH315" s="49"/>
      <c r="AI315" s="49"/>
      <c r="AJ315" s="49"/>
      <c r="AK315" s="49"/>
      <c r="AL315" s="49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</row>
    <row r="316" spans="1:50" ht="14.4" x14ac:dyDescent="0.3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3"/>
      <c r="P316" s="3"/>
      <c r="Q316" s="3"/>
      <c r="R316" s="3"/>
      <c r="S316" s="4"/>
      <c r="T316" s="3"/>
      <c r="U316" s="4"/>
      <c r="V316" s="3"/>
      <c r="W316" s="3"/>
      <c r="X316" s="3"/>
      <c r="Y316" s="48"/>
      <c r="Z316" s="48"/>
      <c r="AA316" s="49"/>
      <c r="AB316" s="50"/>
      <c r="AC316" s="50"/>
      <c r="AD316" s="50"/>
      <c r="AE316" s="50"/>
      <c r="AF316" s="49"/>
      <c r="AG316" s="49"/>
      <c r="AH316" s="49"/>
      <c r="AI316" s="49"/>
      <c r="AJ316" s="49"/>
      <c r="AK316" s="49"/>
      <c r="AL316" s="49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</row>
    <row r="317" spans="1:50" ht="14.4" x14ac:dyDescent="0.3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3"/>
      <c r="P317" s="3"/>
      <c r="Q317" s="3"/>
      <c r="R317" s="3"/>
      <c r="S317" s="4"/>
      <c r="T317" s="3"/>
      <c r="U317" s="4"/>
      <c r="V317" s="3"/>
      <c r="W317" s="3"/>
      <c r="X317" s="3"/>
      <c r="Y317" s="48"/>
      <c r="Z317" s="48"/>
      <c r="AA317" s="49"/>
      <c r="AB317" s="50"/>
      <c r="AC317" s="50"/>
      <c r="AD317" s="50"/>
      <c r="AE317" s="50"/>
      <c r="AF317" s="49"/>
      <c r="AG317" s="49"/>
      <c r="AH317" s="49"/>
      <c r="AI317" s="49"/>
      <c r="AJ317" s="49"/>
      <c r="AK317" s="49"/>
      <c r="AL317" s="49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</row>
    <row r="318" spans="1:50" ht="14.4" x14ac:dyDescent="0.3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3"/>
      <c r="P318" s="3"/>
      <c r="Q318" s="3"/>
      <c r="R318" s="3"/>
      <c r="S318" s="4"/>
      <c r="T318" s="3"/>
      <c r="U318" s="4"/>
      <c r="V318" s="3"/>
      <c r="W318" s="3"/>
      <c r="X318" s="3"/>
      <c r="Y318" s="48"/>
      <c r="Z318" s="48"/>
      <c r="AA318" s="49"/>
      <c r="AB318" s="50"/>
      <c r="AC318" s="50"/>
      <c r="AD318" s="50"/>
      <c r="AE318" s="50"/>
      <c r="AF318" s="49"/>
      <c r="AG318" s="49"/>
      <c r="AH318" s="49"/>
      <c r="AI318" s="49"/>
      <c r="AJ318" s="49"/>
      <c r="AK318" s="49"/>
      <c r="AL318" s="49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</row>
    <row r="319" spans="1:50" ht="14.4" x14ac:dyDescent="0.3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3"/>
      <c r="P319" s="3"/>
      <c r="Q319" s="3"/>
      <c r="R319" s="3"/>
      <c r="S319" s="4"/>
      <c r="T319" s="3"/>
      <c r="U319" s="4"/>
      <c r="V319" s="3"/>
      <c r="W319" s="3"/>
      <c r="X319" s="3"/>
      <c r="Y319" s="48"/>
      <c r="Z319" s="48"/>
      <c r="AA319" s="49"/>
      <c r="AB319" s="50"/>
      <c r="AC319" s="50"/>
      <c r="AD319" s="50"/>
      <c r="AE319" s="50"/>
      <c r="AF319" s="49"/>
      <c r="AG319" s="49"/>
      <c r="AH319" s="49"/>
      <c r="AI319" s="49"/>
      <c r="AJ319" s="49"/>
      <c r="AK319" s="49"/>
      <c r="AL319" s="49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</row>
    <row r="320" spans="1:50" ht="14.4" x14ac:dyDescent="0.3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3"/>
      <c r="P320" s="3"/>
      <c r="Q320" s="3"/>
      <c r="R320" s="3"/>
      <c r="S320" s="4"/>
      <c r="T320" s="3"/>
      <c r="U320" s="4"/>
      <c r="V320" s="3"/>
      <c r="W320" s="3"/>
      <c r="X320" s="3"/>
      <c r="Y320" s="48"/>
      <c r="Z320" s="48"/>
      <c r="AA320" s="49"/>
      <c r="AB320" s="50"/>
      <c r="AC320" s="50"/>
      <c r="AD320" s="50"/>
      <c r="AE320" s="50"/>
      <c r="AF320" s="49"/>
      <c r="AG320" s="49"/>
      <c r="AH320" s="49"/>
      <c r="AI320" s="49"/>
      <c r="AJ320" s="49"/>
      <c r="AK320" s="49"/>
      <c r="AL320" s="49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</row>
    <row r="321" spans="1:50" ht="14.4" x14ac:dyDescent="0.3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3"/>
      <c r="P321" s="3"/>
      <c r="Q321" s="3"/>
      <c r="R321" s="3"/>
      <c r="S321" s="4"/>
      <c r="T321" s="3"/>
      <c r="U321" s="4"/>
      <c r="V321" s="3"/>
      <c r="W321" s="3"/>
      <c r="X321" s="3"/>
      <c r="Y321" s="48"/>
      <c r="Z321" s="48"/>
      <c r="AA321" s="49"/>
      <c r="AB321" s="50"/>
      <c r="AC321" s="50"/>
      <c r="AD321" s="50"/>
      <c r="AE321" s="50"/>
      <c r="AF321" s="49"/>
      <c r="AG321" s="49"/>
      <c r="AH321" s="49"/>
      <c r="AI321" s="49"/>
      <c r="AJ321" s="49"/>
      <c r="AK321" s="49"/>
      <c r="AL321" s="49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</row>
    <row r="322" spans="1:50" ht="14.4" x14ac:dyDescent="0.3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3"/>
      <c r="P322" s="3"/>
      <c r="Q322" s="3"/>
      <c r="R322" s="3"/>
      <c r="S322" s="4"/>
      <c r="T322" s="3"/>
      <c r="U322" s="4"/>
      <c r="V322" s="3"/>
      <c r="W322" s="3"/>
      <c r="X322" s="3"/>
      <c r="Y322" s="48"/>
      <c r="Z322" s="48"/>
      <c r="AA322" s="49"/>
      <c r="AB322" s="50"/>
      <c r="AC322" s="50"/>
      <c r="AD322" s="50"/>
      <c r="AE322" s="50"/>
      <c r="AF322" s="49"/>
      <c r="AG322" s="49"/>
      <c r="AH322" s="49"/>
      <c r="AI322" s="49"/>
      <c r="AJ322" s="49"/>
      <c r="AK322" s="49"/>
      <c r="AL322" s="49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</row>
    <row r="323" spans="1:50" ht="14.4" x14ac:dyDescent="0.3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3"/>
      <c r="P323" s="3"/>
      <c r="Q323" s="3"/>
      <c r="R323" s="3"/>
      <c r="S323" s="4"/>
      <c r="T323" s="3"/>
      <c r="U323" s="4"/>
      <c r="V323" s="3"/>
      <c r="W323" s="3"/>
      <c r="X323" s="3"/>
      <c r="Y323" s="48"/>
      <c r="Z323" s="48"/>
      <c r="AA323" s="49"/>
      <c r="AB323" s="50"/>
      <c r="AC323" s="50"/>
      <c r="AD323" s="50"/>
      <c r="AE323" s="50"/>
      <c r="AF323" s="49"/>
      <c r="AG323" s="49"/>
      <c r="AH323" s="49"/>
      <c r="AI323" s="49"/>
      <c r="AJ323" s="49"/>
      <c r="AK323" s="49"/>
      <c r="AL323" s="49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</row>
    <row r="324" spans="1:50" ht="14.4" x14ac:dyDescent="0.3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3"/>
      <c r="P324" s="3"/>
      <c r="Q324" s="3"/>
      <c r="R324" s="3"/>
      <c r="S324" s="4"/>
      <c r="T324" s="3"/>
      <c r="U324" s="4"/>
      <c r="V324" s="3"/>
      <c r="W324" s="3"/>
      <c r="X324" s="3"/>
      <c r="Y324" s="48"/>
      <c r="Z324" s="48"/>
      <c r="AA324" s="49"/>
      <c r="AB324" s="50"/>
      <c r="AC324" s="50"/>
      <c r="AD324" s="50"/>
      <c r="AE324" s="50"/>
      <c r="AF324" s="49"/>
      <c r="AG324" s="49"/>
      <c r="AH324" s="49"/>
      <c r="AI324" s="49"/>
      <c r="AJ324" s="49"/>
      <c r="AK324" s="49"/>
      <c r="AL324" s="49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</row>
    <row r="325" spans="1:50" ht="14.4" x14ac:dyDescent="0.3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3"/>
      <c r="P325" s="3"/>
      <c r="Q325" s="3"/>
      <c r="R325" s="3"/>
      <c r="S325" s="4"/>
      <c r="T325" s="3"/>
      <c r="U325" s="4"/>
      <c r="V325" s="3"/>
      <c r="W325" s="3"/>
      <c r="X325" s="3"/>
      <c r="Y325" s="48"/>
      <c r="Z325" s="48"/>
      <c r="AA325" s="49"/>
      <c r="AB325" s="50"/>
      <c r="AC325" s="50"/>
      <c r="AD325" s="50"/>
      <c r="AE325" s="50"/>
      <c r="AF325" s="49"/>
      <c r="AG325" s="49"/>
      <c r="AH325" s="49"/>
      <c r="AI325" s="49"/>
      <c r="AJ325" s="49"/>
      <c r="AK325" s="49"/>
      <c r="AL325" s="49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</row>
    <row r="326" spans="1:50" ht="14.4" x14ac:dyDescent="0.3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3"/>
      <c r="P326" s="3"/>
      <c r="Q326" s="3"/>
      <c r="R326" s="3"/>
      <c r="S326" s="4"/>
      <c r="T326" s="3"/>
      <c r="U326" s="4"/>
      <c r="V326" s="3"/>
      <c r="W326" s="3"/>
      <c r="X326" s="3"/>
      <c r="Y326" s="48"/>
      <c r="Z326" s="48"/>
      <c r="AA326" s="49"/>
      <c r="AB326" s="50"/>
      <c r="AC326" s="50"/>
      <c r="AD326" s="50"/>
      <c r="AE326" s="50"/>
      <c r="AF326" s="49"/>
      <c r="AG326" s="49"/>
      <c r="AH326" s="49"/>
      <c r="AI326" s="49"/>
      <c r="AJ326" s="49"/>
      <c r="AK326" s="49"/>
      <c r="AL326" s="49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</row>
    <row r="327" spans="1:50" ht="14.4" x14ac:dyDescent="0.3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3"/>
      <c r="P327" s="3"/>
      <c r="Q327" s="3"/>
      <c r="R327" s="3"/>
      <c r="S327" s="4"/>
      <c r="T327" s="3"/>
      <c r="U327" s="4"/>
      <c r="V327" s="3"/>
      <c r="W327" s="3"/>
      <c r="X327" s="3"/>
      <c r="Y327" s="48"/>
      <c r="Z327" s="48"/>
      <c r="AA327" s="49"/>
      <c r="AB327" s="50"/>
      <c r="AC327" s="50"/>
      <c r="AD327" s="50"/>
      <c r="AE327" s="50"/>
      <c r="AF327" s="49"/>
      <c r="AG327" s="49"/>
      <c r="AH327" s="49"/>
      <c r="AI327" s="49"/>
      <c r="AJ327" s="49"/>
      <c r="AK327" s="49"/>
      <c r="AL327" s="49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</row>
    <row r="328" spans="1:50" ht="14.4" x14ac:dyDescent="0.3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3"/>
      <c r="P328" s="3"/>
      <c r="Q328" s="3"/>
      <c r="R328" s="3"/>
      <c r="S328" s="4"/>
      <c r="T328" s="3"/>
      <c r="U328" s="4"/>
      <c r="V328" s="3"/>
      <c r="W328" s="3"/>
      <c r="X328" s="3"/>
      <c r="Y328" s="48"/>
      <c r="Z328" s="48"/>
      <c r="AA328" s="49"/>
      <c r="AB328" s="50"/>
      <c r="AC328" s="50"/>
      <c r="AD328" s="50"/>
      <c r="AE328" s="50"/>
      <c r="AF328" s="49"/>
      <c r="AG328" s="49"/>
      <c r="AH328" s="49"/>
      <c r="AI328" s="49"/>
      <c r="AJ328" s="49"/>
      <c r="AK328" s="49"/>
      <c r="AL328" s="49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</row>
    <row r="329" spans="1:50" ht="14.4" x14ac:dyDescent="0.3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3"/>
      <c r="P329" s="3"/>
      <c r="Q329" s="3"/>
      <c r="R329" s="3"/>
      <c r="S329" s="4"/>
      <c r="T329" s="3"/>
      <c r="U329" s="4"/>
      <c r="V329" s="3"/>
      <c r="W329" s="3"/>
      <c r="X329" s="3"/>
      <c r="Y329" s="48"/>
      <c r="Z329" s="48"/>
      <c r="AA329" s="49"/>
      <c r="AB329" s="50"/>
      <c r="AC329" s="50"/>
      <c r="AD329" s="50"/>
      <c r="AE329" s="50"/>
      <c r="AF329" s="49"/>
      <c r="AG329" s="49"/>
      <c r="AH329" s="49"/>
      <c r="AI329" s="49"/>
      <c r="AJ329" s="49"/>
      <c r="AK329" s="49"/>
      <c r="AL329" s="49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</row>
    <row r="330" spans="1:50" ht="14.4" x14ac:dyDescent="0.3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3"/>
      <c r="P330" s="3"/>
      <c r="Q330" s="3"/>
      <c r="R330" s="3"/>
      <c r="S330" s="4"/>
      <c r="T330" s="3"/>
      <c r="U330" s="4"/>
      <c r="V330" s="3"/>
      <c r="W330" s="3"/>
      <c r="X330" s="3"/>
      <c r="Y330" s="48"/>
      <c r="Z330" s="48"/>
      <c r="AA330" s="49"/>
      <c r="AB330" s="50"/>
      <c r="AC330" s="50"/>
      <c r="AD330" s="50"/>
      <c r="AE330" s="50"/>
      <c r="AF330" s="49"/>
      <c r="AG330" s="49"/>
      <c r="AH330" s="49"/>
      <c r="AI330" s="49"/>
      <c r="AJ330" s="49"/>
      <c r="AK330" s="49"/>
      <c r="AL330" s="49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</row>
    <row r="331" spans="1:50" ht="14.4" x14ac:dyDescent="0.3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3"/>
      <c r="P331" s="3"/>
      <c r="Q331" s="3"/>
      <c r="R331" s="3"/>
      <c r="S331" s="4"/>
      <c r="T331" s="3"/>
      <c r="U331" s="4"/>
      <c r="V331" s="3"/>
      <c r="W331" s="3"/>
      <c r="X331" s="3"/>
      <c r="Y331" s="48"/>
      <c r="Z331" s="48"/>
      <c r="AA331" s="49"/>
      <c r="AB331" s="50"/>
      <c r="AC331" s="50"/>
      <c r="AD331" s="50"/>
      <c r="AE331" s="50"/>
      <c r="AF331" s="49"/>
      <c r="AG331" s="49"/>
      <c r="AH331" s="49"/>
      <c r="AI331" s="49"/>
      <c r="AJ331" s="49"/>
      <c r="AK331" s="49"/>
      <c r="AL331" s="49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</row>
    <row r="332" spans="1:50" ht="14.4" x14ac:dyDescent="0.3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3"/>
      <c r="P332" s="3"/>
      <c r="Q332" s="3"/>
      <c r="R332" s="3"/>
      <c r="S332" s="4"/>
      <c r="T332" s="3"/>
      <c r="U332" s="4"/>
      <c r="V332" s="3"/>
      <c r="W332" s="3"/>
      <c r="X332" s="3"/>
      <c r="Y332" s="48"/>
      <c r="Z332" s="48"/>
      <c r="AA332" s="49"/>
      <c r="AB332" s="50"/>
      <c r="AC332" s="50"/>
      <c r="AD332" s="50"/>
      <c r="AE332" s="50"/>
      <c r="AF332" s="49"/>
      <c r="AG332" s="49"/>
      <c r="AH332" s="49"/>
      <c r="AI332" s="49"/>
      <c r="AJ332" s="49"/>
      <c r="AK332" s="49"/>
      <c r="AL332" s="49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</row>
    <row r="333" spans="1:50" ht="14.4" x14ac:dyDescent="0.3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3"/>
      <c r="P333" s="3"/>
      <c r="Q333" s="3"/>
      <c r="R333" s="3"/>
      <c r="S333" s="4"/>
      <c r="T333" s="3"/>
      <c r="U333" s="4"/>
      <c r="V333" s="3"/>
      <c r="W333" s="3"/>
      <c r="X333" s="3"/>
      <c r="Y333" s="48"/>
      <c r="Z333" s="48"/>
      <c r="AA333" s="49"/>
      <c r="AB333" s="50"/>
      <c r="AC333" s="50"/>
      <c r="AD333" s="50"/>
      <c r="AE333" s="50"/>
      <c r="AF333" s="49"/>
      <c r="AG333" s="49"/>
      <c r="AH333" s="49"/>
      <c r="AI333" s="49"/>
      <c r="AJ333" s="49"/>
      <c r="AK333" s="49"/>
      <c r="AL333" s="49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</row>
    <row r="334" spans="1:50" ht="14.4" x14ac:dyDescent="0.3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3"/>
      <c r="P334" s="3"/>
      <c r="Q334" s="3"/>
      <c r="R334" s="3"/>
      <c r="S334" s="4"/>
      <c r="T334" s="3"/>
      <c r="U334" s="4"/>
      <c r="V334" s="3"/>
      <c r="W334" s="3"/>
      <c r="X334" s="3"/>
      <c r="Y334" s="48"/>
      <c r="Z334" s="48"/>
      <c r="AA334" s="49"/>
      <c r="AB334" s="50"/>
      <c r="AC334" s="50"/>
      <c r="AD334" s="50"/>
      <c r="AE334" s="50"/>
      <c r="AF334" s="49"/>
      <c r="AG334" s="49"/>
      <c r="AH334" s="49"/>
      <c r="AI334" s="49"/>
      <c r="AJ334" s="49"/>
      <c r="AK334" s="49"/>
      <c r="AL334" s="49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</row>
    <row r="335" spans="1:50" ht="14.4" x14ac:dyDescent="0.3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3"/>
      <c r="P335" s="3"/>
      <c r="Q335" s="3"/>
      <c r="R335" s="3"/>
      <c r="S335" s="4"/>
      <c r="T335" s="3"/>
      <c r="U335" s="4"/>
      <c r="V335" s="3"/>
      <c r="W335" s="3"/>
      <c r="X335" s="3"/>
      <c r="Y335" s="48"/>
      <c r="Z335" s="48"/>
      <c r="AA335" s="49"/>
      <c r="AB335" s="50"/>
      <c r="AC335" s="50"/>
      <c r="AD335" s="50"/>
      <c r="AE335" s="50"/>
      <c r="AF335" s="49"/>
      <c r="AG335" s="49"/>
      <c r="AH335" s="49"/>
      <c r="AI335" s="49"/>
      <c r="AJ335" s="49"/>
      <c r="AK335" s="49"/>
      <c r="AL335" s="49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</row>
    <row r="336" spans="1:50" ht="14.4" x14ac:dyDescent="0.3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3"/>
      <c r="P336" s="3"/>
      <c r="Q336" s="3"/>
      <c r="R336" s="3"/>
      <c r="S336" s="4"/>
      <c r="T336" s="3"/>
      <c r="U336" s="4"/>
      <c r="V336" s="3"/>
      <c r="W336" s="3"/>
      <c r="X336" s="3"/>
      <c r="Y336" s="48"/>
      <c r="Z336" s="48"/>
      <c r="AA336" s="49"/>
      <c r="AB336" s="50"/>
      <c r="AC336" s="50"/>
      <c r="AD336" s="50"/>
      <c r="AE336" s="50"/>
      <c r="AF336" s="49"/>
      <c r="AG336" s="49"/>
      <c r="AH336" s="49"/>
      <c r="AI336" s="49"/>
      <c r="AJ336" s="49"/>
      <c r="AK336" s="49"/>
      <c r="AL336" s="49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</row>
    <row r="337" spans="1:50" ht="14.4" x14ac:dyDescent="0.3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3"/>
      <c r="P337" s="3"/>
      <c r="Q337" s="3"/>
      <c r="R337" s="3"/>
      <c r="S337" s="4"/>
      <c r="T337" s="3"/>
      <c r="U337" s="4"/>
      <c r="V337" s="3"/>
      <c r="W337" s="3"/>
      <c r="X337" s="3"/>
      <c r="Y337" s="48"/>
      <c r="Z337" s="48"/>
      <c r="AA337" s="49"/>
      <c r="AB337" s="50"/>
      <c r="AC337" s="50"/>
      <c r="AD337" s="50"/>
      <c r="AE337" s="50"/>
      <c r="AF337" s="49"/>
      <c r="AG337" s="49"/>
      <c r="AH337" s="49"/>
      <c r="AI337" s="49"/>
      <c r="AJ337" s="49"/>
      <c r="AK337" s="49"/>
      <c r="AL337" s="49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</row>
    <row r="338" spans="1:50" ht="14.4" x14ac:dyDescent="0.3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3"/>
      <c r="P338" s="3"/>
      <c r="Q338" s="3"/>
      <c r="R338" s="3"/>
      <c r="S338" s="4"/>
      <c r="T338" s="3"/>
      <c r="U338" s="4"/>
      <c r="V338" s="3"/>
      <c r="W338" s="3"/>
      <c r="X338" s="3"/>
      <c r="Y338" s="48"/>
      <c r="Z338" s="48"/>
      <c r="AA338" s="49"/>
      <c r="AB338" s="50"/>
      <c r="AC338" s="50"/>
      <c r="AD338" s="50"/>
      <c r="AE338" s="50"/>
      <c r="AF338" s="49"/>
      <c r="AG338" s="49"/>
      <c r="AH338" s="49"/>
      <c r="AI338" s="49"/>
      <c r="AJ338" s="49"/>
      <c r="AK338" s="49"/>
      <c r="AL338" s="49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</row>
    <row r="339" spans="1:50" ht="14.4" x14ac:dyDescent="0.3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3"/>
      <c r="P339" s="3"/>
      <c r="Q339" s="3"/>
      <c r="R339" s="3"/>
      <c r="S339" s="4"/>
      <c r="T339" s="3"/>
      <c r="U339" s="4"/>
      <c r="V339" s="3"/>
      <c r="W339" s="3"/>
      <c r="X339" s="3"/>
      <c r="Y339" s="48"/>
      <c r="Z339" s="48"/>
      <c r="AA339" s="49"/>
      <c r="AB339" s="50"/>
      <c r="AC339" s="50"/>
      <c r="AD339" s="50"/>
      <c r="AE339" s="50"/>
      <c r="AF339" s="49"/>
      <c r="AG339" s="49"/>
      <c r="AH339" s="49"/>
      <c r="AI339" s="49"/>
      <c r="AJ339" s="49"/>
      <c r="AK339" s="49"/>
      <c r="AL339" s="49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</row>
    <row r="340" spans="1:50" ht="14.4" x14ac:dyDescent="0.3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3"/>
      <c r="P340" s="3"/>
      <c r="Q340" s="3"/>
      <c r="R340" s="3"/>
      <c r="S340" s="4"/>
      <c r="T340" s="3"/>
      <c r="U340" s="4"/>
      <c r="V340" s="3"/>
      <c r="W340" s="3"/>
      <c r="X340" s="3"/>
      <c r="Y340" s="48"/>
      <c r="Z340" s="48"/>
      <c r="AA340" s="49"/>
      <c r="AB340" s="50"/>
      <c r="AC340" s="50"/>
      <c r="AD340" s="50"/>
      <c r="AE340" s="50"/>
      <c r="AF340" s="49"/>
      <c r="AG340" s="49"/>
      <c r="AH340" s="49"/>
      <c r="AI340" s="49"/>
      <c r="AJ340" s="49"/>
      <c r="AK340" s="49"/>
      <c r="AL340" s="49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</row>
    <row r="341" spans="1:50" ht="14.4" x14ac:dyDescent="0.3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3"/>
      <c r="P341" s="3"/>
      <c r="Q341" s="3"/>
      <c r="R341" s="3"/>
      <c r="S341" s="4"/>
      <c r="T341" s="3"/>
      <c r="U341" s="4"/>
      <c r="V341" s="3"/>
      <c r="W341" s="3"/>
      <c r="X341" s="3"/>
      <c r="Y341" s="48"/>
      <c r="Z341" s="48"/>
      <c r="AA341" s="49"/>
      <c r="AB341" s="50"/>
      <c r="AC341" s="50"/>
      <c r="AD341" s="50"/>
      <c r="AE341" s="50"/>
      <c r="AF341" s="49"/>
      <c r="AG341" s="49"/>
      <c r="AH341" s="49"/>
      <c r="AI341" s="49"/>
      <c r="AJ341" s="49"/>
      <c r="AK341" s="49"/>
      <c r="AL341" s="49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</row>
    <row r="342" spans="1:50" ht="14.4" x14ac:dyDescent="0.3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3"/>
      <c r="P342" s="3"/>
      <c r="Q342" s="3"/>
      <c r="R342" s="3"/>
      <c r="S342" s="4"/>
      <c r="T342" s="3"/>
      <c r="U342" s="4"/>
      <c r="V342" s="3"/>
      <c r="W342" s="3"/>
      <c r="X342" s="3"/>
      <c r="Y342" s="48"/>
      <c r="Z342" s="48"/>
      <c r="AA342" s="49"/>
      <c r="AB342" s="50"/>
      <c r="AC342" s="50"/>
      <c r="AD342" s="50"/>
      <c r="AE342" s="50"/>
      <c r="AF342" s="49"/>
      <c r="AG342" s="49"/>
      <c r="AH342" s="49"/>
      <c r="AI342" s="49"/>
      <c r="AJ342" s="49"/>
      <c r="AK342" s="49"/>
      <c r="AL342" s="49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</row>
  </sheetData>
  <mergeCells count="475">
    <mergeCell ref="AO38:AO39"/>
    <mergeCell ref="AO24:AO25"/>
    <mergeCell ref="AO22:AO23"/>
    <mergeCell ref="AO20:AO21"/>
    <mergeCell ref="AO26:AO27"/>
    <mergeCell ref="AO28:AO29"/>
    <mergeCell ref="AO30:AO31"/>
    <mergeCell ref="AO32:AO33"/>
    <mergeCell ref="AO34:AO35"/>
    <mergeCell ref="AO36:AO37"/>
    <mergeCell ref="AN34:AN35"/>
    <mergeCell ref="AN36:AN37"/>
    <mergeCell ref="AN28:AN29"/>
    <mergeCell ref="AN20:AN21"/>
    <mergeCell ref="AN22:AN23"/>
    <mergeCell ref="AN24:AN25"/>
    <mergeCell ref="AN26:AN27"/>
    <mergeCell ref="AN42:AN43"/>
    <mergeCell ref="AN32:AN33"/>
    <mergeCell ref="AN38:AN39"/>
    <mergeCell ref="AN30:AN31"/>
    <mergeCell ref="AN40:AN41"/>
    <mergeCell ref="O32:T32"/>
    <mergeCell ref="O33:S33"/>
    <mergeCell ref="V32:X32"/>
    <mergeCell ref="T33:U33"/>
    <mergeCell ref="V33:X33"/>
    <mergeCell ref="O17:S17"/>
    <mergeCell ref="O18:R19"/>
    <mergeCell ref="S18:S19"/>
    <mergeCell ref="L20:L21"/>
    <mergeCell ref="L22:L23"/>
    <mergeCell ref="T17:U17"/>
    <mergeCell ref="V17:X17"/>
    <mergeCell ref="T18:X19"/>
    <mergeCell ref="T22:T23"/>
    <mergeCell ref="U22:X23"/>
    <mergeCell ref="T26:X27"/>
    <mergeCell ref="U30:X31"/>
    <mergeCell ref="V24:X24"/>
    <mergeCell ref="V25:X25"/>
    <mergeCell ref="T25:U25"/>
    <mergeCell ref="O24:T24"/>
    <mergeCell ref="O25:S25"/>
    <mergeCell ref="O22:P23"/>
    <mergeCell ref="Q22:S23"/>
    <mergeCell ref="V16:X16"/>
    <mergeCell ref="AO14:AO15"/>
    <mergeCell ref="AO16:AO17"/>
    <mergeCell ref="Q14:S15"/>
    <mergeCell ref="T14:T15"/>
    <mergeCell ref="AN12:AN13"/>
    <mergeCell ref="AN14:AN15"/>
    <mergeCell ref="AN16:AN17"/>
    <mergeCell ref="AN18:AN19"/>
    <mergeCell ref="AO12:AO13"/>
    <mergeCell ref="AO18:AO19"/>
    <mergeCell ref="O16:T16"/>
    <mergeCell ref="O14:P15"/>
    <mergeCell ref="U14:X15"/>
    <mergeCell ref="O42:R43"/>
    <mergeCell ref="S42:S43"/>
    <mergeCell ref="T42:X43"/>
    <mergeCell ref="T38:T39"/>
    <mergeCell ref="U38:X39"/>
    <mergeCell ref="V48:X48"/>
    <mergeCell ref="V49:X49"/>
    <mergeCell ref="T50:X51"/>
    <mergeCell ref="U46:X47"/>
    <mergeCell ref="O46:P47"/>
    <mergeCell ref="Q46:S47"/>
    <mergeCell ref="O48:T48"/>
    <mergeCell ref="O49:S49"/>
    <mergeCell ref="T49:U49"/>
    <mergeCell ref="O50:R51"/>
    <mergeCell ref="S50:S51"/>
    <mergeCell ref="T46:T47"/>
    <mergeCell ref="O34:R35"/>
    <mergeCell ref="S34:S35"/>
    <mergeCell ref="T34:X35"/>
    <mergeCell ref="O41:S41"/>
    <mergeCell ref="O38:P39"/>
    <mergeCell ref="Q38:S39"/>
    <mergeCell ref="V40:X40"/>
    <mergeCell ref="O40:T40"/>
    <mergeCell ref="L36:L37"/>
    <mergeCell ref="T41:U41"/>
    <mergeCell ref="V41:X41"/>
    <mergeCell ref="L40:L41"/>
    <mergeCell ref="M34:M35"/>
    <mergeCell ref="M36:M37"/>
    <mergeCell ref="L34:L35"/>
    <mergeCell ref="M38:M39"/>
    <mergeCell ref="M40:M41"/>
    <mergeCell ref="O26:R27"/>
    <mergeCell ref="S26:S27"/>
    <mergeCell ref="O30:P31"/>
    <mergeCell ref="Q30:S31"/>
    <mergeCell ref="T30:T31"/>
    <mergeCell ref="M26:M27"/>
    <mergeCell ref="M28:M29"/>
    <mergeCell ref="M18:M19"/>
    <mergeCell ref="L18:L19"/>
    <mergeCell ref="M22:M23"/>
    <mergeCell ref="M20:M21"/>
    <mergeCell ref="M30:M31"/>
    <mergeCell ref="L28:L29"/>
    <mergeCell ref="L30:L31"/>
    <mergeCell ref="L24:L25"/>
    <mergeCell ref="L26:L27"/>
    <mergeCell ref="M24:M25"/>
    <mergeCell ref="B94:B95"/>
    <mergeCell ref="B92:B93"/>
    <mergeCell ref="B52:B53"/>
    <mergeCell ref="B54:B55"/>
    <mergeCell ref="B56:B57"/>
    <mergeCell ref="B58:B59"/>
    <mergeCell ref="B60:B61"/>
    <mergeCell ref="B62:B63"/>
    <mergeCell ref="B106:B107"/>
    <mergeCell ref="B70:B71"/>
    <mergeCell ref="B72:B73"/>
    <mergeCell ref="B76:B77"/>
    <mergeCell ref="B78:B79"/>
    <mergeCell ref="B80:B81"/>
    <mergeCell ref="B82:B83"/>
    <mergeCell ref="B84:B85"/>
    <mergeCell ref="B86:B87"/>
    <mergeCell ref="B88:B89"/>
    <mergeCell ref="B74:B75"/>
    <mergeCell ref="B90:B91"/>
    <mergeCell ref="B104:B105"/>
    <mergeCell ref="B96:B97"/>
    <mergeCell ref="B64:B65"/>
    <mergeCell ref="B66:B67"/>
    <mergeCell ref="B112:B113"/>
    <mergeCell ref="B122:B123"/>
    <mergeCell ref="B114:B115"/>
    <mergeCell ref="B116:B117"/>
    <mergeCell ref="B118:B119"/>
    <mergeCell ref="B120:B121"/>
    <mergeCell ref="B100:B101"/>
    <mergeCell ref="B102:B103"/>
    <mergeCell ref="M96:M97"/>
    <mergeCell ref="M98:M99"/>
    <mergeCell ref="M102:M103"/>
    <mergeCell ref="M104:M105"/>
    <mergeCell ref="B110:B111"/>
    <mergeCell ref="B98:B99"/>
    <mergeCell ref="B108:B109"/>
    <mergeCell ref="M114:M115"/>
    <mergeCell ref="M116:M117"/>
    <mergeCell ref="L112:L113"/>
    <mergeCell ref="L114:L115"/>
    <mergeCell ref="M112:M113"/>
    <mergeCell ref="M110:M111"/>
    <mergeCell ref="M106:M107"/>
    <mergeCell ref="M108:M109"/>
    <mergeCell ref="L116:L117"/>
    <mergeCell ref="AN64:AN65"/>
    <mergeCell ref="AO64:AO65"/>
    <mergeCell ref="AN66:AN67"/>
    <mergeCell ref="AO66:AO67"/>
    <mergeCell ref="AN104:AN105"/>
    <mergeCell ref="AN106:AN107"/>
    <mergeCell ref="AN94:AN95"/>
    <mergeCell ref="AN96:AN97"/>
    <mergeCell ref="AN98:AN99"/>
    <mergeCell ref="AN92:AN93"/>
    <mergeCell ref="AN102:AN103"/>
    <mergeCell ref="AN100:AN101"/>
    <mergeCell ref="AO92:AO93"/>
    <mergeCell ref="AO90:AO91"/>
    <mergeCell ref="AO98:AO99"/>
    <mergeCell ref="AO88:AO89"/>
    <mergeCell ref="AO94:AO95"/>
    <mergeCell ref="AO96:AO97"/>
    <mergeCell ref="AN68:AN69"/>
    <mergeCell ref="AO68:AO69"/>
    <mergeCell ref="AN86:AN87"/>
    <mergeCell ref="AN88:AN89"/>
    <mergeCell ref="AN90:AN91"/>
    <mergeCell ref="AO86:AO87"/>
    <mergeCell ref="AO78:AO79"/>
    <mergeCell ref="AO80:AO81"/>
    <mergeCell ref="AN80:AN81"/>
    <mergeCell ref="AN82:AN83"/>
    <mergeCell ref="AN84:AN85"/>
    <mergeCell ref="AN78:AN79"/>
    <mergeCell ref="AN76:AN77"/>
    <mergeCell ref="AO76:AO77"/>
    <mergeCell ref="AO70:AO71"/>
    <mergeCell ref="AN72:AN73"/>
    <mergeCell ref="AO72:AO73"/>
    <mergeCell ref="AN74:AN75"/>
    <mergeCell ref="AO74:AO75"/>
    <mergeCell ref="AN70:AN71"/>
    <mergeCell ref="AO82:AO83"/>
    <mergeCell ref="AO84:AO85"/>
    <mergeCell ref="AN50:AN51"/>
    <mergeCell ref="AN62:AN63"/>
    <mergeCell ref="AN52:AN53"/>
    <mergeCell ref="AN54:AN55"/>
    <mergeCell ref="AN56:AN57"/>
    <mergeCell ref="AO52:AO53"/>
    <mergeCell ref="AO54:AO55"/>
    <mergeCell ref="AO40:AO41"/>
    <mergeCell ref="AO42:AO43"/>
    <mergeCell ref="AN44:AN45"/>
    <mergeCell ref="AO44:AO45"/>
    <mergeCell ref="AN46:AN47"/>
    <mergeCell ref="AO46:AO47"/>
    <mergeCell ref="AN48:AN49"/>
    <mergeCell ref="AO48:AO49"/>
    <mergeCell ref="AO62:AO63"/>
    <mergeCell ref="AO50:AO51"/>
    <mergeCell ref="AO56:AO57"/>
    <mergeCell ref="AN58:AN59"/>
    <mergeCell ref="AO58:AO59"/>
    <mergeCell ref="AN60:AN61"/>
    <mergeCell ref="AO60:AO61"/>
    <mergeCell ref="AO118:AO119"/>
    <mergeCell ref="AN122:AN123"/>
    <mergeCell ref="AN120:AN121"/>
    <mergeCell ref="AO122:AO123"/>
    <mergeCell ref="AN112:AN113"/>
    <mergeCell ref="AO114:AO115"/>
    <mergeCell ref="AO120:AO121"/>
    <mergeCell ref="AN110:AN111"/>
    <mergeCell ref="AN118:AN119"/>
    <mergeCell ref="AO112:AO113"/>
    <mergeCell ref="AO110:AO111"/>
    <mergeCell ref="AN114:AN115"/>
    <mergeCell ref="AN116:AN117"/>
    <mergeCell ref="AO116:AO117"/>
    <mergeCell ref="AO108:AO109"/>
    <mergeCell ref="AO102:AO103"/>
    <mergeCell ref="AO104:AO105"/>
    <mergeCell ref="AO106:AO107"/>
    <mergeCell ref="AO100:AO101"/>
    <mergeCell ref="AN108:AN109"/>
    <mergeCell ref="T114:X115"/>
    <mergeCell ref="U110:X111"/>
    <mergeCell ref="T110:T111"/>
    <mergeCell ref="T106:X107"/>
    <mergeCell ref="L120:L121"/>
    <mergeCell ref="L122:L123"/>
    <mergeCell ref="M120:M121"/>
    <mergeCell ref="O120:T120"/>
    <mergeCell ref="O121:S121"/>
    <mergeCell ref="T121:U121"/>
    <mergeCell ref="O122:R123"/>
    <mergeCell ref="S122:S123"/>
    <mergeCell ref="Q118:S119"/>
    <mergeCell ref="T118:T119"/>
    <mergeCell ref="O118:P119"/>
    <mergeCell ref="L118:L119"/>
    <mergeCell ref="M118:M119"/>
    <mergeCell ref="M122:M123"/>
    <mergeCell ref="V120:X120"/>
    <mergeCell ref="O104:T104"/>
    <mergeCell ref="O105:S105"/>
    <mergeCell ref="T105:U105"/>
    <mergeCell ref="V121:X121"/>
    <mergeCell ref="T122:X123"/>
    <mergeCell ref="U118:X119"/>
    <mergeCell ref="O112:T112"/>
    <mergeCell ref="O113:S113"/>
    <mergeCell ref="O114:R115"/>
    <mergeCell ref="S114:S115"/>
    <mergeCell ref="O110:P111"/>
    <mergeCell ref="Q110:S111"/>
    <mergeCell ref="V112:X112"/>
    <mergeCell ref="T113:U113"/>
    <mergeCell ref="V113:X113"/>
    <mergeCell ref="L110:L111"/>
    <mergeCell ref="L86:L87"/>
    <mergeCell ref="L88:L89"/>
    <mergeCell ref="L90:L91"/>
    <mergeCell ref="O98:R99"/>
    <mergeCell ref="S98:S99"/>
    <mergeCell ref="O94:P95"/>
    <mergeCell ref="Q94:S95"/>
    <mergeCell ref="O96:T96"/>
    <mergeCell ref="L104:L105"/>
    <mergeCell ref="L106:L107"/>
    <mergeCell ref="L100:L101"/>
    <mergeCell ref="L98:L99"/>
    <mergeCell ref="O102:P103"/>
    <mergeCell ref="Q102:S103"/>
    <mergeCell ref="T102:T103"/>
    <mergeCell ref="O97:S97"/>
    <mergeCell ref="T97:U97"/>
    <mergeCell ref="T98:X99"/>
    <mergeCell ref="M94:M95"/>
    <mergeCell ref="V104:X104"/>
    <mergeCell ref="V105:X105"/>
    <mergeCell ref="O106:R107"/>
    <mergeCell ref="S106:S107"/>
    <mergeCell ref="L78:L79"/>
    <mergeCell ref="L80:L81"/>
    <mergeCell ref="M100:M101"/>
    <mergeCell ref="M58:M59"/>
    <mergeCell ref="L70:L71"/>
    <mergeCell ref="M74:M75"/>
    <mergeCell ref="M76:M77"/>
    <mergeCell ref="L74:L75"/>
    <mergeCell ref="L108:L109"/>
    <mergeCell ref="L96:L97"/>
    <mergeCell ref="L76:L77"/>
    <mergeCell ref="M70:M71"/>
    <mergeCell ref="M72:M73"/>
    <mergeCell ref="L72:L73"/>
    <mergeCell ref="L82:L83"/>
    <mergeCell ref="L84:L85"/>
    <mergeCell ref="L102:L103"/>
    <mergeCell ref="L92:L93"/>
    <mergeCell ref="L94:L95"/>
    <mergeCell ref="M62:M63"/>
    <mergeCell ref="L62:L63"/>
    <mergeCell ref="L64:L65"/>
    <mergeCell ref="L66:L67"/>
    <mergeCell ref="L68:L69"/>
    <mergeCell ref="U102:X103"/>
    <mergeCell ref="V96:X96"/>
    <mergeCell ref="V97:X97"/>
    <mergeCell ref="M84:M85"/>
    <mergeCell ref="M86:M87"/>
    <mergeCell ref="M88:M89"/>
    <mergeCell ref="M66:M67"/>
    <mergeCell ref="M82:M83"/>
    <mergeCell ref="O88:T88"/>
    <mergeCell ref="O89:S89"/>
    <mergeCell ref="T89:U89"/>
    <mergeCell ref="U78:X79"/>
    <mergeCell ref="S90:S91"/>
    <mergeCell ref="T90:X91"/>
    <mergeCell ref="M90:M91"/>
    <mergeCell ref="M92:M93"/>
    <mergeCell ref="O86:P87"/>
    <mergeCell ref="Q86:S87"/>
    <mergeCell ref="T86:T87"/>
    <mergeCell ref="U86:X87"/>
    <mergeCell ref="V88:X88"/>
    <mergeCell ref="O90:R91"/>
    <mergeCell ref="M68:M69"/>
    <mergeCell ref="O72:T72"/>
    <mergeCell ref="O73:S73"/>
    <mergeCell ref="O58:R59"/>
    <mergeCell ref="O54:P55"/>
    <mergeCell ref="Q54:S55"/>
    <mergeCell ref="T54:T55"/>
    <mergeCell ref="T94:T95"/>
    <mergeCell ref="U94:X95"/>
    <mergeCell ref="M60:M61"/>
    <mergeCell ref="M64:M65"/>
    <mergeCell ref="O70:P71"/>
    <mergeCell ref="U70:X71"/>
    <mergeCell ref="V72:X72"/>
    <mergeCell ref="T66:X67"/>
    <mergeCell ref="V57:X57"/>
    <mergeCell ref="T57:U57"/>
    <mergeCell ref="O62:P63"/>
    <mergeCell ref="Q62:S63"/>
    <mergeCell ref="T65:U65"/>
    <mergeCell ref="V65:X65"/>
    <mergeCell ref="T62:T63"/>
    <mergeCell ref="U62:X63"/>
    <mergeCell ref="Q70:S71"/>
    <mergeCell ref="T70:T71"/>
    <mergeCell ref="O64:T64"/>
    <mergeCell ref="O65:S65"/>
    <mergeCell ref="O66:R67"/>
    <mergeCell ref="S66:S67"/>
    <mergeCell ref="M78:M79"/>
    <mergeCell ref="V89:X89"/>
    <mergeCell ref="O82:R83"/>
    <mergeCell ref="S82:S83"/>
    <mergeCell ref="T82:X83"/>
    <mergeCell ref="T73:U73"/>
    <mergeCell ref="V73:X73"/>
    <mergeCell ref="O80:T80"/>
    <mergeCell ref="V80:X80"/>
    <mergeCell ref="O81:S81"/>
    <mergeCell ref="T81:U81"/>
    <mergeCell ref="V81:X81"/>
    <mergeCell ref="M80:M81"/>
    <mergeCell ref="O74:R75"/>
    <mergeCell ref="S74:S75"/>
    <mergeCell ref="O78:P79"/>
    <mergeCell ref="Q78:S79"/>
    <mergeCell ref="T78:T79"/>
    <mergeCell ref="T74:X75"/>
    <mergeCell ref="B68:B69"/>
    <mergeCell ref="B14:B15"/>
    <mergeCell ref="B16:B17"/>
    <mergeCell ref="B20:B21"/>
    <mergeCell ref="B22:B23"/>
    <mergeCell ref="B24:B25"/>
    <mergeCell ref="B26:B27"/>
    <mergeCell ref="B32:B33"/>
    <mergeCell ref="B36:B37"/>
    <mergeCell ref="B38:B39"/>
    <mergeCell ref="B40:B41"/>
    <mergeCell ref="B42:B43"/>
    <mergeCell ref="B44:B45"/>
    <mergeCell ref="B46:B47"/>
    <mergeCell ref="B48:B49"/>
    <mergeCell ref="B50:B51"/>
    <mergeCell ref="B34:B35"/>
    <mergeCell ref="B28:B29"/>
    <mergeCell ref="M42:M43"/>
    <mergeCell ref="M44:M45"/>
    <mergeCell ref="M32:M33"/>
    <mergeCell ref="B9:E9"/>
    <mergeCell ref="B7:E7"/>
    <mergeCell ref="B8:E8"/>
    <mergeCell ref="F5:G5"/>
    <mergeCell ref="B5:E5"/>
    <mergeCell ref="L42:L43"/>
    <mergeCell ref="L44:L45"/>
    <mergeCell ref="V56:X56"/>
    <mergeCell ref="V64:X64"/>
    <mergeCell ref="S58:S59"/>
    <mergeCell ref="T58:X59"/>
    <mergeCell ref="L46:L47"/>
    <mergeCell ref="L48:L49"/>
    <mergeCell ref="L54:L55"/>
    <mergeCell ref="L56:L57"/>
    <mergeCell ref="L60:L61"/>
    <mergeCell ref="U54:X55"/>
    <mergeCell ref="O56:T56"/>
    <mergeCell ref="O57:S57"/>
    <mergeCell ref="M54:M55"/>
    <mergeCell ref="M56:M57"/>
    <mergeCell ref="L58:L59"/>
    <mergeCell ref="L52:L53"/>
    <mergeCell ref="L50:L51"/>
    <mergeCell ref="M46:M47"/>
    <mergeCell ref="M48:M49"/>
    <mergeCell ref="M50:M51"/>
    <mergeCell ref="M52:M53"/>
    <mergeCell ref="B3:E3"/>
    <mergeCell ref="B4:E4"/>
    <mergeCell ref="B12:B13"/>
    <mergeCell ref="L32:L33"/>
    <mergeCell ref="L38:L39"/>
    <mergeCell ref="B6:E6"/>
    <mergeCell ref="B30:B31"/>
    <mergeCell ref="B18:B19"/>
    <mergeCell ref="B2:G2"/>
    <mergeCell ref="L16:L17"/>
    <mergeCell ref="H2:M2"/>
    <mergeCell ref="H3:K3"/>
    <mergeCell ref="M16:M17"/>
    <mergeCell ref="L3:M3"/>
    <mergeCell ref="H5:K5"/>
    <mergeCell ref="H6:K6"/>
    <mergeCell ref="I9:M9"/>
    <mergeCell ref="H8:K8"/>
    <mergeCell ref="H7:K7"/>
    <mergeCell ref="L7:M7"/>
    <mergeCell ref="H4:K4"/>
    <mergeCell ref="F3:G3"/>
    <mergeCell ref="F4:G4"/>
    <mergeCell ref="O3:V4"/>
    <mergeCell ref="O2:V2"/>
    <mergeCell ref="W3:W4"/>
    <mergeCell ref="O7:V7"/>
    <mergeCell ref="O5:V6"/>
    <mergeCell ref="W5:W6"/>
    <mergeCell ref="M12:M13"/>
    <mergeCell ref="L12:L13"/>
    <mergeCell ref="L14:L15"/>
    <mergeCell ref="M14:M15"/>
  </mergeCells>
  <conditionalFormatting sqref="O18:Y19 O26:Y27">
    <cfRule type="expression" dxfId="66" priority="30">
      <formula>$S$18=""</formula>
    </cfRule>
  </conditionalFormatting>
  <conditionalFormatting sqref="Y34:Y35">
    <cfRule type="expression" dxfId="65" priority="31">
      <formula>$S$34=""</formula>
    </cfRule>
  </conditionalFormatting>
  <conditionalFormatting sqref="Y34:Y35">
    <cfRule type="expression" dxfId="64" priority="32">
      <formula>$S$18=""</formula>
    </cfRule>
  </conditionalFormatting>
  <conditionalFormatting sqref="Y42:Y43">
    <cfRule type="expression" dxfId="63" priority="33">
      <formula>$S$42=""</formula>
    </cfRule>
  </conditionalFormatting>
  <conditionalFormatting sqref="Y42:Y43">
    <cfRule type="expression" dxfId="62" priority="34">
      <formula>$S$18=""</formula>
    </cfRule>
  </conditionalFormatting>
  <conditionalFormatting sqref="Y50:Y51">
    <cfRule type="expression" dxfId="61" priority="35">
      <formula>$S$50=""</formula>
    </cfRule>
  </conditionalFormatting>
  <conditionalFormatting sqref="Y50:Y51">
    <cfRule type="expression" dxfId="60" priority="36">
      <formula>$S$18=""</formula>
    </cfRule>
  </conditionalFormatting>
  <conditionalFormatting sqref="Y58:Y59">
    <cfRule type="expression" dxfId="59" priority="37">
      <formula>$S$58=""</formula>
    </cfRule>
  </conditionalFormatting>
  <conditionalFormatting sqref="Y58:Y59">
    <cfRule type="expression" dxfId="58" priority="38">
      <formula>$S$18=""</formula>
    </cfRule>
  </conditionalFormatting>
  <conditionalFormatting sqref="Y66:Y67">
    <cfRule type="expression" dxfId="57" priority="39">
      <formula>$S$66=""</formula>
    </cfRule>
  </conditionalFormatting>
  <conditionalFormatting sqref="Y66:Y67">
    <cfRule type="expression" dxfId="56" priority="40">
      <formula>$S$18=""</formula>
    </cfRule>
  </conditionalFormatting>
  <conditionalFormatting sqref="Y74:Y75">
    <cfRule type="expression" dxfId="55" priority="41">
      <formula>$S$74=""</formula>
    </cfRule>
  </conditionalFormatting>
  <conditionalFormatting sqref="Y74:Y75">
    <cfRule type="expression" dxfId="54" priority="42">
      <formula>$S$18=""</formula>
    </cfRule>
  </conditionalFormatting>
  <conditionalFormatting sqref="Y82:Y83">
    <cfRule type="expression" dxfId="53" priority="43">
      <formula>$S$82=""</formula>
    </cfRule>
  </conditionalFormatting>
  <conditionalFormatting sqref="Y82:Y83">
    <cfRule type="expression" dxfId="52" priority="44">
      <formula>$S$18=""</formula>
    </cfRule>
  </conditionalFormatting>
  <conditionalFormatting sqref="Y90:Y91">
    <cfRule type="expression" dxfId="51" priority="45">
      <formula>$S$90=""</formula>
    </cfRule>
  </conditionalFormatting>
  <conditionalFormatting sqref="Y90:Y91">
    <cfRule type="expression" dxfId="50" priority="46">
      <formula>$S$18=""</formula>
    </cfRule>
  </conditionalFormatting>
  <conditionalFormatting sqref="Y98:Y99">
    <cfRule type="expression" dxfId="49" priority="47">
      <formula>$S$98=""</formula>
    </cfRule>
  </conditionalFormatting>
  <conditionalFormatting sqref="Y98:Y99">
    <cfRule type="expression" dxfId="48" priority="48">
      <formula>""</formula>
    </cfRule>
  </conditionalFormatting>
  <conditionalFormatting sqref="Y98:Y99">
    <cfRule type="expression" dxfId="47" priority="49">
      <formula>$S$18=""</formula>
    </cfRule>
  </conditionalFormatting>
  <conditionalFormatting sqref="Y106:Y107">
    <cfRule type="expression" dxfId="46" priority="50">
      <formula>$S$106=""</formula>
    </cfRule>
  </conditionalFormatting>
  <conditionalFormatting sqref="Y106:Y107">
    <cfRule type="expression" dxfId="45" priority="51">
      <formula>$S$18=""</formula>
    </cfRule>
  </conditionalFormatting>
  <conditionalFormatting sqref="Y114:Y115">
    <cfRule type="expression" dxfId="44" priority="52">
      <formula>$S$114=""</formula>
    </cfRule>
  </conditionalFormatting>
  <conditionalFormatting sqref="Y114:Y115">
    <cfRule type="expression" dxfId="43" priority="53">
      <formula>$S$18=""</formula>
    </cfRule>
  </conditionalFormatting>
  <conditionalFormatting sqref="Y122:Y123">
    <cfRule type="expression" dxfId="42" priority="54">
      <formula>$S$122=""</formula>
    </cfRule>
  </conditionalFormatting>
  <conditionalFormatting sqref="Y122:Y123">
    <cfRule type="expression" dxfId="41" priority="55">
      <formula>$S$18=""</formula>
    </cfRule>
  </conditionalFormatting>
  <conditionalFormatting sqref="O26:Y27">
    <cfRule type="expression" dxfId="40" priority="56">
      <formula>$S$26=""</formula>
    </cfRule>
  </conditionalFormatting>
  <conditionalFormatting sqref="L4">
    <cfRule type="cellIs" dxfId="39" priority="57" operator="greaterThan">
      <formula>$F$6</formula>
    </cfRule>
  </conditionalFormatting>
  <conditionalFormatting sqref="L4">
    <cfRule type="cellIs" dxfId="38" priority="58" operator="lessThan">
      <formula>$F$6</formula>
    </cfRule>
  </conditionalFormatting>
  <conditionalFormatting sqref="L5">
    <cfRule type="expression" dxfId="37" priority="59">
      <formula>$L$4&gt;$F$6</formula>
    </cfRule>
  </conditionalFormatting>
  <conditionalFormatting sqref="L5">
    <cfRule type="expression" dxfId="36" priority="60">
      <formula>$F$6&gt;$L$4</formula>
    </cfRule>
  </conditionalFormatting>
  <conditionalFormatting sqref="B8:E8">
    <cfRule type="expression" dxfId="35" priority="61">
      <formula>$F$6&lt;$F$7</formula>
    </cfRule>
  </conditionalFormatting>
  <conditionalFormatting sqref="B8:E8">
    <cfRule type="expression" dxfId="34" priority="62">
      <formula>$F$7&lt;$F$6</formula>
    </cfRule>
  </conditionalFormatting>
  <conditionalFormatting sqref="L12:L123">
    <cfRule type="cellIs" dxfId="33" priority="63" operator="greaterThan">
      <formula>0</formula>
    </cfRule>
  </conditionalFormatting>
  <conditionalFormatting sqref="H9">
    <cfRule type="expression" dxfId="32" priority="1">
      <formula>$A$126=2</formula>
    </cfRule>
    <cfRule type="cellIs" dxfId="31" priority="64" operator="lessThan">
      <formula>0.5</formula>
    </cfRule>
  </conditionalFormatting>
  <conditionalFormatting sqref="H9">
    <cfRule type="expression" dxfId="30" priority="65">
      <formula>0</formula>
    </cfRule>
  </conditionalFormatting>
  <conditionalFormatting sqref="H9">
    <cfRule type="cellIs" dxfId="29" priority="66" operator="equal">
      <formula>"="</formula>
    </cfRule>
  </conditionalFormatting>
  <conditionalFormatting sqref="F9:G9">
    <cfRule type="expression" dxfId="28" priority="67">
      <formula>$B$8=""</formula>
    </cfRule>
  </conditionalFormatting>
  <conditionalFormatting sqref="L18:L19 L26:L27 L34:L35 L42:L43 L50:L51 L58:L59 L66:L67 L74:L75 L82:L83 L90:L91 L98:L99 L106:L107 L114:L115 L122:L123">
    <cfRule type="expression" dxfId="27" priority="29">
      <formula>$A$126=2</formula>
    </cfRule>
  </conditionalFormatting>
  <conditionalFormatting sqref="O18:R19 BM18:BM19">
    <cfRule type="expression" dxfId="26" priority="28">
      <formula>$A$126=2</formula>
    </cfRule>
  </conditionalFormatting>
  <conditionalFormatting sqref="BM26:BM27 O26:R27 BM34:BM35 BM42:BM43 BM50:BM51 BM58:BM59 BM66:BM67 BM74:BM75 BM82:BM83 BM90:BM91 BM98:BM99 BM106:BM107 BM114:BM115 BM122:BM123">
    <cfRule type="expression" dxfId="25" priority="27">
      <formula>$A$126=2</formula>
    </cfRule>
  </conditionalFormatting>
  <conditionalFormatting sqref="O26:R27">
    <cfRule type="expression" dxfId="24" priority="26">
      <formula>$A$126=2</formula>
    </cfRule>
  </conditionalFormatting>
  <conditionalFormatting sqref="O34:X35">
    <cfRule type="expression" dxfId="23" priority="25">
      <formula>$S$18=""</formula>
    </cfRule>
  </conditionalFormatting>
  <conditionalFormatting sqref="O34:R35">
    <cfRule type="expression" dxfId="22" priority="24">
      <formula>$A$126=2</formula>
    </cfRule>
  </conditionalFormatting>
  <conditionalFormatting sqref="O42:X43">
    <cfRule type="expression" dxfId="21" priority="23">
      <formula>$S$18=""</formula>
    </cfRule>
  </conditionalFormatting>
  <conditionalFormatting sqref="O42:R43">
    <cfRule type="expression" dxfId="20" priority="22">
      <formula>$A$126=2</formula>
    </cfRule>
  </conditionalFormatting>
  <conditionalFormatting sqref="O50:X51">
    <cfRule type="expression" dxfId="19" priority="21">
      <formula>$S$18=""</formula>
    </cfRule>
  </conditionalFormatting>
  <conditionalFormatting sqref="O50:R51">
    <cfRule type="expression" dxfId="18" priority="20">
      <formula>$A$126=2</formula>
    </cfRule>
  </conditionalFormatting>
  <conditionalFormatting sqref="O58:X59">
    <cfRule type="expression" dxfId="17" priority="19">
      <formula>$S$18=""</formula>
    </cfRule>
  </conditionalFormatting>
  <conditionalFormatting sqref="O58:R59">
    <cfRule type="expression" dxfId="16" priority="18">
      <formula>$A$126=2</formula>
    </cfRule>
  </conditionalFormatting>
  <conditionalFormatting sqref="O66:X67">
    <cfRule type="expression" dxfId="15" priority="17">
      <formula>$S$18=""</formula>
    </cfRule>
  </conditionalFormatting>
  <conditionalFormatting sqref="O66:R67">
    <cfRule type="expression" dxfId="14" priority="16">
      <formula>$A$126=2</formula>
    </cfRule>
  </conditionalFormatting>
  <conditionalFormatting sqref="O74:X75">
    <cfRule type="expression" dxfId="13" priority="15">
      <formula>$S$18=""</formula>
    </cfRule>
  </conditionalFormatting>
  <conditionalFormatting sqref="O74:R75">
    <cfRule type="expression" dxfId="12" priority="14">
      <formula>$A$126=2</formula>
    </cfRule>
  </conditionalFormatting>
  <conditionalFormatting sqref="O82:X83">
    <cfRule type="expression" dxfId="11" priority="13">
      <formula>$S$18=""</formula>
    </cfRule>
  </conditionalFormatting>
  <conditionalFormatting sqref="O82:R83">
    <cfRule type="expression" dxfId="10" priority="12">
      <formula>$A$126=2</formula>
    </cfRule>
  </conditionalFormatting>
  <conditionalFormatting sqref="O90:X91">
    <cfRule type="expression" dxfId="9" priority="11">
      <formula>$S$18=""</formula>
    </cfRule>
  </conditionalFormatting>
  <conditionalFormatting sqref="O90:R91">
    <cfRule type="expression" dxfId="8" priority="10">
      <formula>$A$126=2</formula>
    </cfRule>
  </conditionalFormatting>
  <conditionalFormatting sqref="O98:X99">
    <cfRule type="expression" dxfId="7" priority="9">
      <formula>$S$18=""</formula>
    </cfRule>
  </conditionalFormatting>
  <conditionalFormatting sqref="O98:R99">
    <cfRule type="expression" dxfId="6" priority="8">
      <formula>$A$126=2</formula>
    </cfRule>
  </conditionalFormatting>
  <conditionalFormatting sqref="O106:X107">
    <cfRule type="expression" dxfId="5" priority="7">
      <formula>$S$18=""</formula>
    </cfRule>
  </conditionalFormatting>
  <conditionalFormatting sqref="O106:R107">
    <cfRule type="expression" dxfId="4" priority="6">
      <formula>$A$126=2</formula>
    </cfRule>
  </conditionalFormatting>
  <conditionalFormatting sqref="O114:X115">
    <cfRule type="expression" dxfId="3" priority="5">
      <formula>$S$18=""</formula>
    </cfRule>
  </conditionalFormatting>
  <conditionalFormatting sqref="O114:R115">
    <cfRule type="expression" dxfId="2" priority="4">
      <formula>$A$126=2</formula>
    </cfRule>
  </conditionalFormatting>
  <conditionalFormatting sqref="O122:X123">
    <cfRule type="expression" dxfId="1" priority="3">
      <formula>$S$18=""</formula>
    </cfRule>
  </conditionalFormatting>
  <conditionalFormatting sqref="O122:R123">
    <cfRule type="expression" dxfId="0" priority="2">
      <formula>$A$126=2</formula>
    </cfRule>
  </conditionalFormatting>
  <dataValidations count="2">
    <dataValidation type="list" allowBlank="1" showErrorMessage="1" sqref="F5" xr:uid="{00000000-0002-0000-0000-000000000000}">
      <formula1>$AX$3:$AX$5</formula1>
    </dataValidation>
    <dataValidation type="list" allowBlank="1" showErrorMessage="1" sqref="F4" xr:uid="{00000000-0002-0000-0000-000001000000}">
      <formula1>$AU$3:$AU$5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opLeftCell="A13" workbookViewId="0">
      <selection activeCell="F37" sqref="F37"/>
    </sheetView>
  </sheetViews>
  <sheetFormatPr defaultRowHeight="14.4" x14ac:dyDescent="0.3"/>
  <cols>
    <col min="1" max="1" width="10.5546875" bestFit="1" customWidth="1"/>
    <col min="2" max="2" width="6.44140625" bestFit="1" customWidth="1"/>
    <col min="3" max="3" width="11.21875" bestFit="1" customWidth="1"/>
    <col min="4" max="4" width="6.33203125" bestFit="1" customWidth="1"/>
    <col min="5" max="5" width="7.5546875" customWidth="1"/>
    <col min="6" max="6" width="11.77734375" customWidth="1"/>
    <col min="7" max="7" width="5.33203125" bestFit="1" customWidth="1"/>
    <col min="8" max="8" width="3.33203125" bestFit="1" customWidth="1"/>
    <col min="9" max="11" width="9.6640625" customWidth="1"/>
  </cols>
  <sheetData>
    <row r="1" spans="1:12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2" x14ac:dyDescent="0.3">
      <c r="A2" s="66">
        <v>44149</v>
      </c>
      <c r="B2">
        <v>65.099999999999994</v>
      </c>
      <c r="C2">
        <v>65.108765000000005</v>
      </c>
      <c r="D2">
        <v>11</v>
      </c>
      <c r="E2">
        <v>14</v>
      </c>
      <c r="F2">
        <v>1921</v>
      </c>
      <c r="G2">
        <v>202</v>
      </c>
      <c r="H2">
        <v>65</v>
      </c>
      <c r="I2">
        <v>133</v>
      </c>
      <c r="J2">
        <v>1422</v>
      </c>
      <c r="K2">
        <v>53</v>
      </c>
    </row>
    <row r="3" spans="1:12" x14ac:dyDescent="0.3">
      <c r="A3" s="66">
        <v>44150</v>
      </c>
      <c r="B3">
        <v>64.7</v>
      </c>
      <c r="C3">
        <v>65.052180000000007</v>
      </c>
      <c r="D3">
        <v>11</v>
      </c>
      <c r="E3">
        <v>15</v>
      </c>
      <c r="F3">
        <v>1944</v>
      </c>
      <c r="G3">
        <v>239</v>
      </c>
      <c r="H3">
        <v>48</v>
      </c>
      <c r="I3">
        <v>149</v>
      </c>
      <c r="J3">
        <v>755</v>
      </c>
      <c r="K3">
        <v>94</v>
      </c>
    </row>
    <row r="4" spans="1:12" x14ac:dyDescent="0.3">
      <c r="A4" s="66">
        <v>44152</v>
      </c>
      <c r="B4">
        <v>64.400000000000006</v>
      </c>
      <c r="C4">
        <v>64.889854</v>
      </c>
      <c r="D4">
        <v>11</v>
      </c>
      <c r="E4">
        <v>17</v>
      </c>
      <c r="F4">
        <v>1837</v>
      </c>
      <c r="G4">
        <v>221</v>
      </c>
      <c r="H4">
        <v>41</v>
      </c>
      <c r="I4">
        <v>147</v>
      </c>
      <c r="J4">
        <v>2486</v>
      </c>
      <c r="K4">
        <v>50</v>
      </c>
    </row>
    <row r="5" spans="1:12" x14ac:dyDescent="0.3">
      <c r="A5" s="66">
        <v>44154</v>
      </c>
      <c r="B5">
        <v>64.7</v>
      </c>
      <c r="C5">
        <v>64.842730000000003</v>
      </c>
      <c r="D5">
        <v>11</v>
      </c>
      <c r="E5">
        <v>19</v>
      </c>
      <c r="F5">
        <v>2241</v>
      </c>
      <c r="G5">
        <v>251</v>
      </c>
      <c r="H5">
        <v>65</v>
      </c>
      <c r="I5">
        <v>157</v>
      </c>
      <c r="J5">
        <v>1912</v>
      </c>
      <c r="K5">
        <v>34</v>
      </c>
    </row>
    <row r="6" spans="1:12" x14ac:dyDescent="0.3">
      <c r="A6" s="66">
        <v>44155</v>
      </c>
      <c r="B6">
        <v>64.5</v>
      </c>
      <c r="C6">
        <v>64.79616</v>
      </c>
      <c r="D6">
        <v>11</v>
      </c>
      <c r="E6">
        <v>20</v>
      </c>
      <c r="F6">
        <v>1968</v>
      </c>
      <c r="G6">
        <v>233</v>
      </c>
      <c r="H6">
        <v>54</v>
      </c>
      <c r="I6">
        <v>144</v>
      </c>
      <c r="J6">
        <v>1161</v>
      </c>
      <c r="K6">
        <v>39</v>
      </c>
    </row>
    <row r="7" spans="1:12" x14ac:dyDescent="0.3">
      <c r="A7" s="66">
        <v>44156</v>
      </c>
      <c r="B7">
        <v>64.7</v>
      </c>
      <c r="C7">
        <v>64.783739999999995</v>
      </c>
      <c r="D7">
        <v>11</v>
      </c>
      <c r="E7">
        <v>21</v>
      </c>
      <c r="F7">
        <v>1979</v>
      </c>
      <c r="G7">
        <v>229</v>
      </c>
      <c r="H7">
        <v>51</v>
      </c>
      <c r="I7">
        <v>152</v>
      </c>
      <c r="J7">
        <v>1005</v>
      </c>
      <c r="K7">
        <v>82</v>
      </c>
    </row>
    <row r="8" spans="1:12" x14ac:dyDescent="0.3">
      <c r="A8" s="66">
        <v>44157</v>
      </c>
      <c r="B8">
        <v>64.3</v>
      </c>
      <c r="C8">
        <v>64.717349999999996</v>
      </c>
      <c r="D8">
        <v>11</v>
      </c>
      <c r="E8">
        <v>22</v>
      </c>
      <c r="F8">
        <v>2078</v>
      </c>
      <c r="G8">
        <v>223</v>
      </c>
      <c r="H8">
        <v>61</v>
      </c>
      <c r="I8">
        <v>148</v>
      </c>
      <c r="J8">
        <v>1777</v>
      </c>
      <c r="K8">
        <v>49</v>
      </c>
    </row>
    <row r="9" spans="1:12" x14ac:dyDescent="0.3">
      <c r="A9" s="66">
        <v>44160</v>
      </c>
      <c r="B9">
        <v>64.8</v>
      </c>
      <c r="C9">
        <v>64.698099999999997</v>
      </c>
      <c r="D9">
        <v>11</v>
      </c>
      <c r="E9">
        <v>25</v>
      </c>
      <c r="F9">
        <v>2036</v>
      </c>
      <c r="G9">
        <v>245</v>
      </c>
      <c r="H9">
        <v>51</v>
      </c>
      <c r="I9">
        <v>154</v>
      </c>
      <c r="J9">
        <v>981</v>
      </c>
      <c r="K9">
        <v>93</v>
      </c>
    </row>
    <row r="10" spans="1:12" x14ac:dyDescent="0.3">
      <c r="A10" s="66">
        <v>44161</v>
      </c>
      <c r="B10">
        <v>64.2</v>
      </c>
      <c r="C10">
        <v>64.631019999999907</v>
      </c>
      <c r="D10">
        <v>11</v>
      </c>
      <c r="E10">
        <v>26</v>
      </c>
      <c r="F10">
        <v>2170</v>
      </c>
      <c r="G10">
        <v>168</v>
      </c>
      <c r="H10">
        <v>38</v>
      </c>
      <c r="I10">
        <v>141</v>
      </c>
      <c r="J10">
        <v>662</v>
      </c>
      <c r="K10">
        <v>68</v>
      </c>
    </row>
    <row r="11" spans="1:12" x14ac:dyDescent="0.3">
      <c r="A11" s="66">
        <v>44162</v>
      </c>
      <c r="B11">
        <v>64.7</v>
      </c>
      <c r="C11">
        <v>64.640395999999996</v>
      </c>
      <c r="D11">
        <v>11</v>
      </c>
      <c r="E11">
        <v>27</v>
      </c>
      <c r="F11">
        <v>2274</v>
      </c>
      <c r="G11">
        <v>241</v>
      </c>
      <c r="H11">
        <v>55</v>
      </c>
      <c r="I11">
        <v>179</v>
      </c>
      <c r="J11">
        <v>1623</v>
      </c>
      <c r="K11">
        <v>73</v>
      </c>
    </row>
    <row r="12" spans="1:12" x14ac:dyDescent="0.3">
      <c r="A12" s="66">
        <v>44163</v>
      </c>
      <c r="B12">
        <v>64.7</v>
      </c>
      <c r="C12">
        <v>64.648055999999997</v>
      </c>
      <c r="D12">
        <v>11</v>
      </c>
      <c r="E12">
        <v>28</v>
      </c>
      <c r="F12">
        <v>2428</v>
      </c>
      <c r="G12">
        <v>249</v>
      </c>
      <c r="H12">
        <v>68</v>
      </c>
      <c r="I12">
        <v>170</v>
      </c>
      <c r="J12">
        <v>2069</v>
      </c>
      <c r="K12">
        <v>100</v>
      </c>
    </row>
    <row r="13" spans="1:12" x14ac:dyDescent="0.3">
      <c r="A13" s="66">
        <v>44164</v>
      </c>
      <c r="B13">
        <v>64.3</v>
      </c>
      <c r="C13">
        <v>64.601069999999893</v>
      </c>
      <c r="D13">
        <v>11</v>
      </c>
      <c r="E13">
        <v>29</v>
      </c>
      <c r="F13">
        <v>2165</v>
      </c>
      <c r="G13">
        <v>246</v>
      </c>
      <c r="H13">
        <v>49</v>
      </c>
      <c r="I13">
        <v>151</v>
      </c>
      <c r="J13">
        <v>1753</v>
      </c>
      <c r="K13">
        <v>62</v>
      </c>
    </row>
    <row r="14" spans="1:12" x14ac:dyDescent="0.3">
      <c r="A14" s="66">
        <v>44167</v>
      </c>
      <c r="B14">
        <v>64.400000000000006</v>
      </c>
      <c r="C14">
        <v>64.53098</v>
      </c>
      <c r="D14">
        <v>12</v>
      </c>
      <c r="E14">
        <v>2</v>
      </c>
      <c r="F14">
        <v>2103</v>
      </c>
      <c r="G14">
        <v>278</v>
      </c>
      <c r="H14">
        <v>25</v>
      </c>
      <c r="I14">
        <v>154</v>
      </c>
      <c r="J14">
        <v>2320</v>
      </c>
      <c r="K14">
        <v>95</v>
      </c>
    </row>
    <row r="15" spans="1:12" x14ac:dyDescent="0.3">
      <c r="A15" s="66">
        <v>44171</v>
      </c>
      <c r="B15">
        <v>64.900000000000006</v>
      </c>
      <c r="C15">
        <v>64.691410000000005</v>
      </c>
      <c r="D15">
        <v>12</v>
      </c>
      <c r="E15">
        <v>6</v>
      </c>
      <c r="F15">
        <v>2366</v>
      </c>
      <c r="G15">
        <v>306</v>
      </c>
      <c r="H15">
        <v>24</v>
      </c>
      <c r="I15">
        <v>155</v>
      </c>
      <c r="J15">
        <v>2435</v>
      </c>
      <c r="K15">
        <v>89</v>
      </c>
      <c r="L15" s="65" t="s">
        <v>36</v>
      </c>
    </row>
    <row r="16" spans="1:12" x14ac:dyDescent="0.3">
      <c r="A16" s="66">
        <v>44172</v>
      </c>
      <c r="B16">
        <v>65.099999999999994</v>
      </c>
      <c r="C16">
        <v>64.747240000000005</v>
      </c>
      <c r="D16">
        <v>12</v>
      </c>
      <c r="E16">
        <v>7</v>
      </c>
      <c r="F16">
        <v>2463</v>
      </c>
      <c r="G16">
        <v>144</v>
      </c>
      <c r="H16">
        <v>14</v>
      </c>
      <c r="I16">
        <v>130</v>
      </c>
      <c r="J16">
        <v>1906</v>
      </c>
      <c r="K16">
        <v>22</v>
      </c>
    </row>
    <row r="17" spans="1:11" x14ac:dyDescent="0.3">
      <c r="A17" s="66">
        <v>44173</v>
      </c>
      <c r="B17">
        <v>64.900000000000006</v>
      </c>
      <c r="C17">
        <v>64.767585999999994</v>
      </c>
      <c r="D17">
        <v>12</v>
      </c>
      <c r="E17">
        <v>8</v>
      </c>
      <c r="F17">
        <v>2049</v>
      </c>
      <c r="G17">
        <v>305</v>
      </c>
      <c r="H17">
        <v>26</v>
      </c>
      <c r="I17">
        <v>158</v>
      </c>
      <c r="J17">
        <v>4030</v>
      </c>
      <c r="K17">
        <v>82</v>
      </c>
    </row>
    <row r="18" spans="1:11" x14ac:dyDescent="0.3">
      <c r="A18" s="66">
        <v>44174</v>
      </c>
      <c r="B18">
        <v>64.400000000000006</v>
      </c>
      <c r="C18">
        <v>64.719604000000004</v>
      </c>
      <c r="D18">
        <v>12</v>
      </c>
      <c r="E18">
        <v>9</v>
      </c>
      <c r="F18">
        <v>2175</v>
      </c>
      <c r="G18">
        <v>302</v>
      </c>
      <c r="H18">
        <v>31</v>
      </c>
      <c r="I18">
        <v>166</v>
      </c>
      <c r="J18">
        <v>4310</v>
      </c>
      <c r="K18">
        <v>56</v>
      </c>
    </row>
    <row r="19" spans="1:11" x14ac:dyDescent="0.3">
      <c r="A19" s="66">
        <v>44175</v>
      </c>
      <c r="B19">
        <v>64.3</v>
      </c>
      <c r="C19">
        <v>64.664719999999903</v>
      </c>
      <c r="D19">
        <v>12</v>
      </c>
      <c r="E19">
        <v>10</v>
      </c>
      <c r="F19">
        <v>2078</v>
      </c>
      <c r="G19">
        <v>325</v>
      </c>
      <c r="H19">
        <v>29</v>
      </c>
      <c r="I19">
        <v>144</v>
      </c>
      <c r="J19">
        <v>3566</v>
      </c>
      <c r="K19">
        <v>88</v>
      </c>
    </row>
    <row r="20" spans="1:11" x14ac:dyDescent="0.3">
      <c r="A20" s="66">
        <v>44177</v>
      </c>
      <c r="B20">
        <v>64.3</v>
      </c>
      <c r="C20">
        <v>64.574159999999907</v>
      </c>
      <c r="D20">
        <v>12</v>
      </c>
      <c r="E20">
        <v>12</v>
      </c>
      <c r="F20">
        <v>2334</v>
      </c>
      <c r="G20">
        <v>347</v>
      </c>
      <c r="H20">
        <v>35</v>
      </c>
      <c r="I20">
        <v>169</v>
      </c>
      <c r="J20">
        <v>1732</v>
      </c>
      <c r="K20">
        <v>126</v>
      </c>
    </row>
    <row r="21" spans="1:11" x14ac:dyDescent="0.3">
      <c r="A21" s="66">
        <v>44178</v>
      </c>
      <c r="B21">
        <v>64.599999999999994</v>
      </c>
      <c r="C21">
        <v>64.577640000000002</v>
      </c>
      <c r="D21">
        <v>12</v>
      </c>
      <c r="E21">
        <v>13</v>
      </c>
      <c r="F21">
        <v>2298</v>
      </c>
      <c r="G21">
        <v>356</v>
      </c>
      <c r="H21">
        <v>23</v>
      </c>
      <c r="I21">
        <v>154</v>
      </c>
      <c r="J21">
        <v>3512</v>
      </c>
      <c r="K21">
        <v>119</v>
      </c>
    </row>
    <row r="22" spans="1:11" x14ac:dyDescent="0.3">
      <c r="A22" s="66">
        <v>44179</v>
      </c>
      <c r="B22">
        <v>64.599999999999994</v>
      </c>
      <c r="C22">
        <v>64.580669999999998</v>
      </c>
      <c r="D22">
        <v>12</v>
      </c>
      <c r="E22">
        <v>14</v>
      </c>
      <c r="F22">
        <v>2243</v>
      </c>
      <c r="G22">
        <v>337</v>
      </c>
      <c r="H22">
        <v>30</v>
      </c>
      <c r="I22">
        <v>150</v>
      </c>
      <c r="J22">
        <v>2002</v>
      </c>
      <c r="K22">
        <v>127</v>
      </c>
    </row>
    <row r="23" spans="1:11" x14ac:dyDescent="0.3">
      <c r="A23" s="66">
        <v>44181</v>
      </c>
      <c r="B23">
        <v>64.3</v>
      </c>
      <c r="C23">
        <v>64.510990000000007</v>
      </c>
      <c r="D23">
        <v>12</v>
      </c>
      <c r="E23">
        <v>16</v>
      </c>
      <c r="F23">
        <v>2350</v>
      </c>
      <c r="G23">
        <v>349</v>
      </c>
      <c r="H23">
        <v>25</v>
      </c>
      <c r="I23">
        <v>165</v>
      </c>
      <c r="J23">
        <v>2198</v>
      </c>
      <c r="K23">
        <v>118</v>
      </c>
    </row>
    <row r="24" spans="1:11" x14ac:dyDescent="0.3">
      <c r="A24" s="66">
        <v>44182</v>
      </c>
      <c r="B24">
        <v>64.2</v>
      </c>
      <c r="C24">
        <v>64.470119999999994</v>
      </c>
      <c r="D24">
        <v>12</v>
      </c>
      <c r="E24">
        <v>17</v>
      </c>
      <c r="F24">
        <v>2213</v>
      </c>
      <c r="G24">
        <v>349</v>
      </c>
      <c r="H24">
        <v>27</v>
      </c>
      <c r="I24">
        <v>142</v>
      </c>
      <c r="J24">
        <v>2430</v>
      </c>
      <c r="K24">
        <v>110</v>
      </c>
    </row>
    <row r="25" spans="1:11" x14ac:dyDescent="0.3">
      <c r="A25" s="66">
        <v>44184</v>
      </c>
      <c r="B25">
        <v>64.3</v>
      </c>
      <c r="C25">
        <v>64.427589999999995</v>
      </c>
      <c r="D25">
        <v>12</v>
      </c>
      <c r="E25">
        <v>19</v>
      </c>
      <c r="F25">
        <v>2455</v>
      </c>
      <c r="G25">
        <v>382</v>
      </c>
      <c r="H25">
        <v>21</v>
      </c>
      <c r="I25">
        <v>174</v>
      </c>
      <c r="J25">
        <v>2221</v>
      </c>
      <c r="K25">
        <v>132</v>
      </c>
    </row>
    <row r="26" spans="1:11" x14ac:dyDescent="0.3">
      <c r="A26" s="66">
        <v>44185</v>
      </c>
      <c r="B26">
        <v>64.599999999999994</v>
      </c>
      <c r="C26">
        <v>64.450879999999998</v>
      </c>
      <c r="D26">
        <v>12</v>
      </c>
      <c r="E26">
        <v>20</v>
      </c>
      <c r="F26">
        <v>2075</v>
      </c>
      <c r="G26">
        <v>350</v>
      </c>
      <c r="H26">
        <v>16</v>
      </c>
      <c r="I26">
        <v>151</v>
      </c>
      <c r="J26">
        <v>2757</v>
      </c>
      <c r="K26">
        <v>148</v>
      </c>
    </row>
    <row r="27" spans="1:11" x14ac:dyDescent="0.3">
      <c r="A27" s="66">
        <v>44186</v>
      </c>
      <c r="B27">
        <v>64.599999999999994</v>
      </c>
      <c r="C27">
        <v>64.470079999999996</v>
      </c>
      <c r="D27">
        <v>12</v>
      </c>
      <c r="E27">
        <v>21</v>
      </c>
      <c r="F27">
        <v>2414</v>
      </c>
      <c r="G27">
        <v>377</v>
      </c>
      <c r="H27">
        <v>23</v>
      </c>
      <c r="I27">
        <v>163</v>
      </c>
      <c r="J27">
        <v>2102</v>
      </c>
      <c r="K27">
        <v>139</v>
      </c>
    </row>
    <row r="28" spans="1:11" x14ac:dyDescent="0.3">
      <c r="A28" s="66">
        <v>44187</v>
      </c>
      <c r="B28">
        <v>64.8</v>
      </c>
      <c r="C28">
        <v>64.514365999999995</v>
      </c>
      <c r="D28">
        <v>12</v>
      </c>
      <c r="E28">
        <v>22</v>
      </c>
      <c r="F28">
        <v>2547</v>
      </c>
      <c r="G28">
        <v>421</v>
      </c>
      <c r="H28">
        <v>29</v>
      </c>
      <c r="I28">
        <v>179</v>
      </c>
      <c r="J28">
        <v>2299</v>
      </c>
      <c r="K28">
        <v>184</v>
      </c>
    </row>
    <row r="29" spans="1:11" x14ac:dyDescent="0.3">
      <c r="A29" s="66">
        <v>44189</v>
      </c>
      <c r="B29">
        <v>64.599999999999994</v>
      </c>
      <c r="C29">
        <v>64.535804999999996</v>
      </c>
      <c r="D29">
        <v>12</v>
      </c>
      <c r="E29">
        <v>24</v>
      </c>
      <c r="F29">
        <v>2317</v>
      </c>
      <c r="G29">
        <v>363</v>
      </c>
      <c r="H29">
        <v>20</v>
      </c>
      <c r="I29">
        <v>170</v>
      </c>
      <c r="J29">
        <v>2684</v>
      </c>
      <c r="K29">
        <v>107</v>
      </c>
    </row>
    <row r="30" spans="1:11" x14ac:dyDescent="0.3">
      <c r="A30" s="66">
        <v>44190</v>
      </c>
      <c r="B30">
        <v>64.7</v>
      </c>
      <c r="C30">
        <v>64.556330000000003</v>
      </c>
      <c r="D30">
        <v>12</v>
      </c>
      <c r="E30">
        <v>25</v>
      </c>
      <c r="F30">
        <v>2752</v>
      </c>
      <c r="G30">
        <v>268</v>
      </c>
      <c r="H30">
        <v>30</v>
      </c>
      <c r="I30">
        <v>140</v>
      </c>
      <c r="J30">
        <v>2754</v>
      </c>
      <c r="K30">
        <v>57</v>
      </c>
    </row>
    <row r="31" spans="1:11" x14ac:dyDescent="0.3">
      <c r="A31" s="66">
        <v>44192</v>
      </c>
      <c r="B31">
        <v>64.900000000000006</v>
      </c>
      <c r="C31">
        <v>64.617226000000002</v>
      </c>
      <c r="D31">
        <v>12</v>
      </c>
      <c r="E31">
        <v>27</v>
      </c>
      <c r="F31">
        <v>2365</v>
      </c>
      <c r="G31">
        <v>236</v>
      </c>
      <c r="H31">
        <v>46</v>
      </c>
      <c r="I31">
        <v>168</v>
      </c>
      <c r="J31">
        <v>2794</v>
      </c>
      <c r="K31">
        <v>41</v>
      </c>
    </row>
    <row r="32" spans="1:11" x14ac:dyDescent="0.3">
      <c r="A32" s="66">
        <v>44193</v>
      </c>
      <c r="B32">
        <v>64.599999999999994</v>
      </c>
      <c r="C32">
        <v>64.613550000000004</v>
      </c>
      <c r="D32">
        <v>12</v>
      </c>
      <c r="E32">
        <v>28</v>
      </c>
      <c r="F32">
        <v>2427</v>
      </c>
      <c r="G32">
        <v>376</v>
      </c>
      <c r="H32">
        <v>27</v>
      </c>
      <c r="I32">
        <v>166</v>
      </c>
      <c r="J32">
        <v>2881</v>
      </c>
      <c r="K32">
        <v>138</v>
      </c>
    </row>
    <row r="33" spans="1:11" x14ac:dyDescent="0.3">
      <c r="A33" s="66">
        <v>44194</v>
      </c>
      <c r="B33">
        <v>64.5</v>
      </c>
      <c r="C33">
        <v>64.598640000000003</v>
      </c>
      <c r="D33">
        <v>12</v>
      </c>
      <c r="E33">
        <v>29</v>
      </c>
      <c r="F33">
        <v>2379</v>
      </c>
      <c r="G33">
        <v>357</v>
      </c>
      <c r="H33">
        <v>29</v>
      </c>
      <c r="I33">
        <v>174</v>
      </c>
      <c r="J33">
        <v>2272</v>
      </c>
      <c r="K33">
        <v>101</v>
      </c>
    </row>
    <row r="34" spans="1:11" x14ac:dyDescent="0.3">
      <c r="A34" s="66">
        <v>44195</v>
      </c>
      <c r="B34">
        <v>64.7</v>
      </c>
      <c r="C34">
        <v>64.612300000000005</v>
      </c>
      <c r="D34">
        <v>12</v>
      </c>
      <c r="E34">
        <v>30</v>
      </c>
      <c r="F34">
        <v>2390</v>
      </c>
      <c r="G34">
        <v>354</v>
      </c>
      <c r="H34">
        <v>31</v>
      </c>
      <c r="I34">
        <v>168</v>
      </c>
      <c r="J34">
        <v>1719</v>
      </c>
      <c r="K34">
        <v>100</v>
      </c>
    </row>
    <row r="35" spans="1:11" x14ac:dyDescent="0.3">
      <c r="A35" s="66">
        <v>44197</v>
      </c>
      <c r="B35">
        <v>64.3</v>
      </c>
      <c r="C35">
        <v>64.546139999999994</v>
      </c>
      <c r="D35">
        <v>1</v>
      </c>
      <c r="E35">
        <v>1</v>
      </c>
      <c r="F35">
        <v>2373</v>
      </c>
      <c r="G35">
        <v>326</v>
      </c>
      <c r="H35">
        <v>34</v>
      </c>
      <c r="I35">
        <v>175</v>
      </c>
      <c r="J35">
        <v>2769</v>
      </c>
      <c r="K35">
        <v>91</v>
      </c>
    </row>
    <row r="36" spans="1:11" x14ac:dyDescent="0.3">
      <c r="A36" s="66">
        <v>44198</v>
      </c>
      <c r="B36">
        <v>64.7</v>
      </c>
      <c r="C36">
        <v>64.566850000000002</v>
      </c>
      <c r="D36">
        <v>1</v>
      </c>
      <c r="E36">
        <v>2</v>
      </c>
      <c r="F36">
        <v>2485</v>
      </c>
      <c r="G36">
        <v>368</v>
      </c>
      <c r="H36">
        <v>33</v>
      </c>
      <c r="I36">
        <v>185</v>
      </c>
      <c r="J36">
        <v>2385</v>
      </c>
      <c r="K36">
        <v>110</v>
      </c>
    </row>
    <row r="37" spans="1:11" x14ac:dyDescent="0.3">
      <c r="A37" s="66">
        <v>44199</v>
      </c>
      <c r="B37">
        <v>64.5</v>
      </c>
      <c r="C37">
        <v>64.558090000000007</v>
      </c>
      <c r="D37">
        <v>1</v>
      </c>
      <c r="E37">
        <v>3</v>
      </c>
      <c r="F37">
        <v>2291</v>
      </c>
      <c r="G37">
        <v>304</v>
      </c>
      <c r="H37">
        <v>33</v>
      </c>
      <c r="I37">
        <v>187</v>
      </c>
      <c r="J37">
        <v>3159</v>
      </c>
      <c r="K37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TDEE</vt:lpstr>
      <vt:lpstr>weight_calorie_data</vt:lpstr>
      <vt:lpstr>weight_calorie_data!weight_cal_data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kanishka</cp:lastModifiedBy>
  <dcterms:created xsi:type="dcterms:W3CDTF">2016-05-05T14:57:46Z</dcterms:created>
  <dcterms:modified xsi:type="dcterms:W3CDTF">2021-01-13T17:25:23Z</dcterms:modified>
</cp:coreProperties>
</file>