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730" windowHeight="9090"/>
  </bookViews>
  <sheets>
    <sheet name="Sheet1" sheetId="1" r:id="rId1"/>
  </sheets>
  <externalReferences>
    <externalReference r:id="rId2"/>
  </externalReferenc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<sst xmlns="http://schemas.openxmlformats.org/spreadsheetml/2006/main" count="197" uniqueCount="57">
  <si>
    <t>OnRte</t>
  </si>
  <si>
    <t>OnTrp Dir</t>
  </si>
  <si>
    <t>RelRte</t>
  </si>
  <si>
    <t>RelTrp Dir</t>
  </si>
  <si>
    <t>Start</t>
  </si>
  <si>
    <t>End</t>
  </si>
  <si>
    <t>Place</t>
  </si>
  <si>
    <t>Place Rel</t>
  </si>
  <si>
    <t>Description</t>
  </si>
  <si>
    <t>Comment</t>
  </si>
  <si>
    <t>Hastus Dir</t>
  </si>
  <si>
    <t>Day Type</t>
  </si>
  <si>
    <t>Transfer Dir</t>
  </si>
  <si>
    <t>Transfer Type</t>
  </si>
  <si>
    <t>Lookup ID</t>
  </si>
  <si>
    <t>Feas Count</t>
  </si>
  <si>
    <t>Meet Count</t>
  </si>
  <si>
    <t>Meet %</t>
  </si>
  <si>
    <t>Unique ID</t>
  </si>
  <si>
    <t>Column1</t>
  </si>
  <si>
    <t>Column2</t>
  </si>
  <si>
    <t>190</t>
  </si>
  <si>
    <t>1</t>
  </si>
  <si>
    <t>V23F</t>
  </si>
  <si>
    <t>2</t>
  </si>
  <si>
    <t>wvl</t>
  </si>
  <si>
    <t>Wyndham Vale Railway Station</t>
  </si>
  <si>
    <t>190 P - Primary PM1 conn: Rte 190</t>
  </si>
  <si>
    <t>Weekday</t>
  </si>
  <si>
    <t>Bus&gt;Train</t>
  </si>
  <si>
    <t>Pri</t>
  </si>
  <si>
    <t>190-10-Weekday-AM-Pri</t>
  </si>
  <si>
    <t>190 P - Primary PM2 conn: Rte 190</t>
  </si>
  <si>
    <t>190 P - Primary PM3 conn: Rte 190</t>
  </si>
  <si>
    <t>Saturday</t>
  </si>
  <si>
    <t>190-10-Saturday-AM-Pri</t>
  </si>
  <si>
    <t>Sunday</t>
  </si>
  <si>
    <t>190-10-Sunday-AM-Pri</t>
  </si>
  <si>
    <t>301</t>
  </si>
  <si>
    <t>CHL</t>
  </si>
  <si>
    <t>res</t>
  </si>
  <si>
    <t>Reservoir Railway Station (Reservoir)</t>
  </si>
  <si>
    <t>301 P - Primary PM0 conn: Rte 301</t>
  </si>
  <si>
    <t>301-10-Weekday-AM-Pri</t>
  </si>
  <si>
    <t>301 P - Secondary PM0 conn: Rte 301</t>
  </si>
  <si>
    <t>Sec</t>
  </si>
  <si>
    <t>301-10-Weekday-AM-Sec</t>
  </si>
  <si>
    <t>301-10-Saturday-AM-Pri</t>
  </si>
  <si>
    <t>301-10-Saturday-AM-Sec</t>
  </si>
  <si>
    <t>301-10-Sunday-AM-Pri</t>
  </si>
  <si>
    <t>301-10-Sunday-AM-Sec</t>
  </si>
  <si>
    <t>403</t>
  </si>
  <si>
    <t>FSY</t>
  </si>
  <si>
    <t>fsy</t>
  </si>
  <si>
    <t>Footscray Railway Station (Footscray)</t>
  </si>
  <si>
    <t>403 P - Primary PM0 conn: Rte 403</t>
  </si>
  <si>
    <t>403-11-Weekday-AM-Pri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</si>
</sst>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9">
    <xf numFmtId="0" fontId="0" fillId="0" borderId="0" xfId="0"/>
    <xf numFmtId="49" fontId="6" fillId="6" borderId="0" xfId="0" applyNumberFormat="1" applyFont="1" applyFill="1" applyAlignment="1">
      <alignment horizontal="center" vertical="center"/>
    </xf>
    <xf numFmtId="20" fontId="6" fillId="6" borderId="0" xfId="0" applyNumberFormat="1" applyFont="1" applyFill="1" applyAlignment="1">
      <alignment horizontal="center" vertical="center"/>
    </xf>
    <xf numFmtId="0" fontId="6" fillId="6" borderId="0" xfId="0" applyNumberFormat="1" applyFont="1" applyFill="1" applyAlignment="1">
      <alignment horizontal="center" vertical="center"/>
    </xf>
    <xf numFmtId="0" fontId="3" fillId="4" borderId="0" xfId="3" applyNumberFormat="1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1" fillId="2" borderId="0" xfId="1" applyNumberFormat="1" applyFont="1" applyFill="1" applyAlignment="1">
      <alignment horizontal="center" vertical="center"/>
    </xf>
    <xf numFmtId="0" fontId="2" fillId="3" borderId="0" xfId="2" applyNumberFormat="1" applyFont="1" applyFill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20" fontId="6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20" fontId="4" fillId="0" borderId="1" xfId="0" applyNumberFormat="1" applyFont="1" applyBorder="1" applyAlignment="1">
      <alignment horizontal="center"/>
    </xf>
    <xf numFmtId="49" fontId="5" fillId="2" borderId="1" xfId="1" applyNumberFormat="1" applyFont="1" applyFill="1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5" borderId="1" xfId="0" applyFont="1" applyFill="1" applyBorder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vicgov-my.sharepoint.com/personal/rejitha_ravindra_ecodev_vic_gov_au1/Documents/Master_HASTUS%20Target%20Bus-Train%20coordination_8M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ions with split times"/>
      <sheetName val="Station transfer times"/>
      <sheetName val="Trains"/>
      <sheetName val="Places List"/>
      <sheetName val="All bus directions lookup"/>
      <sheetName val="Lookup route directions"/>
      <sheetName val="Metro connections"/>
      <sheetName val="Regional connections WIP"/>
      <sheetName val="pivot"/>
      <sheetName val="Meet builder Summary"/>
      <sheetName val="Metro test Wkd"/>
      <sheetName val="AM primary (12am-flip time)"/>
      <sheetName val="AM Sec"/>
      <sheetName val="PM0_Pri (flip-12am)"/>
      <sheetName val="PM Sec"/>
      <sheetName val="PM1_Pri (flip-5pm)"/>
      <sheetName val="PM2_Pri (5-7pm)"/>
      <sheetName val="PM3_Pri (7pm-12am)"/>
      <sheetName val="AM export analysis"/>
      <sheetName val="PM export analysis"/>
      <sheetName val="Metro lookup "/>
      <sheetName val="Metro AM Export"/>
      <sheetName val="Metro PM Export"/>
      <sheetName val="Reg bus place lookup"/>
      <sheetName val="Regional Pri_AM "/>
      <sheetName val="Regional Sec_AM"/>
      <sheetName val="Regional Pri_PM"/>
      <sheetName val="Regional Sec_PM"/>
      <sheetName val="Reg Wkd"/>
      <sheetName val="Reg Sat"/>
      <sheetName val="Reg Sun"/>
      <sheetName val="PM calculated connections"/>
      <sheetName val="Heat map"/>
      <sheetName val="Lookup route directions_OLD"/>
      <sheetName val="Connection_Station_Input"/>
      <sheetName val="scratchings"/>
      <sheetName val="Stations"/>
      <sheetName val="sheet something"/>
      <sheetName val="Lookup"/>
      <sheetName val="GTFS check"/>
      <sheetName val="Master_HASTUS Target Bus-Train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</sheetDataSet>
  </externalBook>
</externalLink>
</file>

<file path=xl/tables/table1.xml><?xml version="1.0" encoding="utf-8"?>
<table xmlns="http://schemas.openxmlformats.org/spreadsheetml/2006/main" id="1" name="Table1" displayName="Table1" ref="A1:U17" totalsRowShown="0" headerRowDxfId="23" dataDxfId="21" headerRowBorderDxfId="22" tableBorderDxfId="20">
  <autoFilter ref="A1:U17"/>
  <tableColumns count="21">
    <tableColumn id="1" name="OnRte" dataDxfId="19"/>
    <tableColumn id="2" name="OnTrp Dir" dataDxfId="18"/>
    <tableColumn id="3" name="RelRte" dataDxfId="17"/>
    <tableColumn id="4" name="RelTrp Dir" dataDxfId="16"/>
    <tableColumn id="5" name="Start" dataDxfId="15"/>
    <tableColumn id="6" name="End" dataDxfId="14"/>
    <tableColumn id="7" name="Place" dataDxfId="13"/>
    <tableColumn id="8" name="Place Rel" dataDxfId="12"/>
    <tableColumn id="9" name="Description" dataDxfId="11"/>
    <tableColumn id="10" name="Comment" dataDxfId="10"/>
    <tableColumn id="11" name="Hastus Dir" dataDxfId="9"/>
    <tableColumn id="12" name="Day Type"/>
    <tableColumn id="13" name="Transfer Dir" dataDxfId="8"/>
    <tableColumn id="14" name="Transfer Type" dataDxfId="7"/>
    <tableColumn id="15" name="Lookup ID" dataDxfId="6"/>
    <tableColumn id="16" name="Feas Count" dataDxfId="5"/>
    <tableColumn id="17" name="Meet Count" dataDxfId="4"/>
    <tableColumn id="18" name="Meet %" dataDxfId="3"/>
    <tableColumn id="19" name="Unique ID" dataDxfId="2">
      <calculatedColumnFormula>LEFT([1]!Table15[[#This Row],[Comment]],SEARCH("PM",[1]!Table15[[#This Row],[Comment]])-1)&amp;[1]!Table15[[#This Row],[Day Type]]&amp;" "&amp;[1]!Table15[[#This Row],[Hastus Dir]]</calculatedColumnFormula>
    </tableColumn>
    <tableColumn id="20" name="Column1" dataDxfId="1">
      <calculatedColumnFormula>COUNTIF(J:S,LEFT(Table1[[#This Row],[Comment]],SEARCH("PM",Table1[[#This Row],[Comment]])-1)&amp;Table1[[#This Row],[Day Type]]&amp;" "&amp;Table1[[#This Row],[Hastus Dir]])</calculatedColumnFormula>
    </tableColumn>
    <tableColumn id="21" name="Column2" dataDxfId="0">
      <calculatedColumnFormula>SUMIFS(P:P,S:S,S2)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tabSelected="1" topLeftCell="F1" zoomScale="85" zoomScaleNormal="85" workbookViewId="0">
      <selection activeCell="J21" sqref="J21"/>
    </sheetView>
  </sheetViews>
  <sheetFormatPr defaultRowHeight="15" x14ac:dyDescent="0.25"/>
  <cols>
    <col min="2" max="2" width="11.7109375" customWidth="1"/>
    <col min="4" max="4" width="11.7109375" customWidth="1"/>
    <col min="8" max="8" width="10.85546875" customWidth="1"/>
    <col min="9" max="9" width="13.140625" customWidth="1"/>
    <col min="10" max="10" width="31.7109375" bestFit="1" customWidth="1"/>
    <col min="11" max="11" width="11.85546875" customWidth="1"/>
    <col min="12" max="12" width="11.140625" customWidth="1"/>
    <col min="13" max="13" width="13.28515625" customWidth="1"/>
    <col min="14" max="14" width="15" customWidth="1"/>
    <col min="15" max="15" width="22.7109375" bestFit="1" customWidth="1"/>
    <col min="16" max="16" width="12.5703125" customWidth="1"/>
    <col min="17" max="17" width="13.42578125" customWidth="1"/>
    <col min="18" max="18" width="9.7109375" customWidth="1"/>
    <col min="19" max="19" width="11.7109375" customWidth="1"/>
    <col min="20" max="21" width="10.7109375" customWidth="1"/>
  </cols>
  <sheetData>
    <row r="1" spans="1:21" x14ac:dyDescent="0.3">
      <c r="A1" s="12" t="s">
        <v>0</v>
      </c>
      <c r="B1" s="13" t="s">
        <v>1</v>
      </c>
      <c r="C1" s="13" t="s">
        <v>2</v>
      </c>
      <c r="D1" s="13" t="s">
        <v>3</v>
      </c>
      <c r="E1" s="14" t="s">
        <v>4</v>
      </c>
      <c r="F1" s="14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5" t="s">
        <v>11</v>
      </c>
      <c r="M1" s="15" t="s">
        <v>12</v>
      </c>
      <c r="N1" s="15" t="s">
        <v>13</v>
      </c>
      <c r="O1" s="16" t="s">
        <v>14</v>
      </c>
      <c r="P1" s="17" t="s">
        <v>15</v>
      </c>
      <c r="Q1" s="17" t="s">
        <v>16</v>
      </c>
      <c r="R1" s="17" t="s">
        <v>17</v>
      </c>
      <c r="S1" s="18" t="s">
        <v>18</v>
      </c>
      <c r="T1" s="17" t="s">
        <v>19</v>
      </c>
      <c r="U1" s="17" t="s">
        <v>20</v>
      </c>
    </row>
    <row r="2" spans="1:21" x14ac:dyDescent="0.3">
      <c r="A2" s="1" t="s">
        <v>21</v>
      </c>
      <c r="B2" s="1" t="s">
        <v>22</v>
      </c>
      <c r="C2" s="1" t="s">
        <v>23</v>
      </c>
      <c r="D2" s="1" t="s">
        <v>24</v>
      </c>
      <c r="E2" s="2">
        <v>36526.625</v>
      </c>
      <c r="F2" s="2">
        <v>36526.708321759259</v>
      </c>
      <c r="G2" s="1" t="s">
        <v>25</v>
      </c>
      <c r="H2" s="1"/>
      <c r="I2" s="1" t="s">
        <v>26</v>
      </c>
      <c r="J2" s="1" t="s">
        <v>27</v>
      </c>
      <c r="K2" s="3">
        <v>10</v>
      </c>
      <c r="L2" s="4" t="s">
        <v>28</v>
      </c>
      <c r="M2" s="3" t="s">
        <v>29</v>
      </c>
      <c r="N2" s="3" t="s">
        <v>30</v>
      </c>
      <c r="O2" s="3" t="s">
        <v>31</v>
      </c>
      <c r="P2" s="5">
        <v>5</v>
      </c>
      <c r="Q2" s="5">
        <v>6</v>
      </c>
      <c r="R2" s="5">
        <v>83.333335899999994</v>
      </c>
      <c r="S2" s="5" t="str">
        <f>LEFT([1]!Table15[[#This Row],[Comment]],SEARCH("PM",[1]!Table15[[#This Row],[Comment]])-1)&amp;[1]!Table15[[#This Row],[Day Type]]&amp;" "&amp;[1]!Table15[[#This Row],[Hastus Dir]]</f>
        <v>190 P - Primary Weekday 10</v>
      </c>
      <c r="T2" s="5">
        <f>COUNTIF(J:S,LEFT(Table1[[#This Row],[Comment]],SEARCH("PM",Table1[[#This Row],[Comment]])-1)&amp;Table1[[#This Row],[Day Type]]&amp;" "&amp;Table1[[#This Row],[Hastus Dir]])</f>
        <v>3</v>
      </c>
      <c r="U2" s="5">
        <f t="shared" ref="U2:U17" si="0">SUMIFS(P:P,S:S,S2)</f>
        <v>13</v>
      </c>
    </row>
    <row r="3" spans="1:21" x14ac:dyDescent="0.3">
      <c r="A3" s="1" t="s">
        <v>21</v>
      </c>
      <c r="B3" s="1" t="s">
        <v>22</v>
      </c>
      <c r="C3" s="1" t="s">
        <v>23</v>
      </c>
      <c r="D3" s="1" t="s">
        <v>24</v>
      </c>
      <c r="E3" s="2">
        <v>36526.708333333336</v>
      </c>
      <c r="F3" s="2">
        <v>36526.791655092595</v>
      </c>
      <c r="G3" s="1" t="s">
        <v>25</v>
      </c>
      <c r="H3" s="1"/>
      <c r="I3" s="1" t="s">
        <v>26</v>
      </c>
      <c r="J3" s="1" t="s">
        <v>32</v>
      </c>
      <c r="K3" s="3">
        <v>10</v>
      </c>
      <c r="L3" s="4" t="s">
        <v>28</v>
      </c>
      <c r="M3" s="3" t="s">
        <v>29</v>
      </c>
      <c r="N3" s="3" t="s">
        <v>30</v>
      </c>
      <c r="O3" s="3" t="s">
        <v>31</v>
      </c>
      <c r="P3" s="5">
        <v>1</v>
      </c>
      <c r="Q3" s="5">
        <v>6</v>
      </c>
      <c r="R3" s="5">
        <v>16.666665999999999</v>
      </c>
      <c r="S3" s="5" t="str">
        <f>LEFT([1]!Table15[[#This Row],[Comment]],SEARCH("PM",[1]!Table15[[#This Row],[Comment]])-1)&amp;[1]!Table15[[#This Row],[Day Type]]&amp;" "&amp;[1]!Table15[[#This Row],[Hastus Dir]]</f>
        <v>190 P - Primary Weekday 10</v>
      </c>
      <c r="T3" s="5">
        <f>COUNTIF(J:S,LEFT(Table1[[#This Row],[Comment]],SEARCH("PM",Table1[[#This Row],[Comment]])-1)&amp;Table1[[#This Row],[Day Type]]&amp;" "&amp;Table1[[#This Row],[Hastus Dir]])</f>
        <v>3</v>
      </c>
      <c r="U3" s="5">
        <f t="shared" si="0"/>
        <v>13</v>
      </c>
    </row>
    <row r="4" spans="1:21" x14ac:dyDescent="0.3">
      <c r="A4" s="1" t="s">
        <v>21</v>
      </c>
      <c r="B4" s="1" t="s">
        <v>22</v>
      </c>
      <c r="C4" s="1" t="s">
        <v>23</v>
      </c>
      <c r="D4" s="1" t="s">
        <v>24</v>
      </c>
      <c r="E4" s="2">
        <v>36526.791666666664</v>
      </c>
      <c r="F4" s="2">
        <v>36526.999988425923</v>
      </c>
      <c r="G4" s="1" t="s">
        <v>25</v>
      </c>
      <c r="H4" s="1"/>
      <c r="I4" s="1" t="s">
        <v>26</v>
      </c>
      <c r="J4" s="1" t="s">
        <v>33</v>
      </c>
      <c r="K4" s="3">
        <v>10</v>
      </c>
      <c r="L4" s="4" t="s">
        <v>28</v>
      </c>
      <c r="M4" s="3" t="s">
        <v>29</v>
      </c>
      <c r="N4" s="3" t="s">
        <v>30</v>
      </c>
      <c r="O4" s="3" t="s">
        <v>31</v>
      </c>
      <c r="P4" s="5">
        <v>7</v>
      </c>
      <c r="Q4" s="5">
        <v>11</v>
      </c>
      <c r="R4" s="5">
        <v>63.636364</v>
      </c>
      <c r="S4" s="5" t="str">
        <f>LEFT([1]!Table15[[#This Row],[Comment]],SEARCH("PM",[1]!Table15[[#This Row],[Comment]])-1)&amp;[1]!Table15[[#This Row],[Day Type]]&amp;" "&amp;[1]!Table15[[#This Row],[Hastus Dir]]</f>
        <v>190 P - Primary Weekday 10</v>
      </c>
      <c r="T4" s="5">
        <f>COUNTIF(J:S,LEFT(Table1[[#This Row],[Comment]],SEARCH("PM",Table1[[#This Row],[Comment]])-1)&amp;Table1[[#This Row],[Day Type]]&amp;" "&amp;Table1[[#This Row],[Hastus Dir]])</f>
        <v>3</v>
      </c>
      <c r="U4" s="5">
        <f t="shared" si="0"/>
        <v>13</v>
      </c>
    </row>
    <row r="5" spans="1:21" x14ac:dyDescent="0.3">
      <c r="A5" s="1" t="s">
        <v>21</v>
      </c>
      <c r="B5" s="1" t="s">
        <v>22</v>
      </c>
      <c r="C5" s="1" t="s">
        <v>23</v>
      </c>
      <c r="D5" s="1" t="s">
        <v>24</v>
      </c>
      <c r="E5" s="2">
        <v>36526.625</v>
      </c>
      <c r="F5" s="2">
        <v>36526.708321759259</v>
      </c>
      <c r="G5" s="1" t="s">
        <v>25</v>
      </c>
      <c r="H5" s="1"/>
      <c r="I5" s="1" t="s">
        <v>26</v>
      </c>
      <c r="J5" s="1" t="s">
        <v>27</v>
      </c>
      <c r="K5" s="3">
        <v>10</v>
      </c>
      <c r="L5" s="6" t="s">
        <v>34</v>
      </c>
      <c r="M5" s="3" t="s">
        <v>29</v>
      </c>
      <c r="N5" s="3" t="s">
        <v>30</v>
      </c>
      <c r="O5" s="3" t="s">
        <v>35</v>
      </c>
      <c r="P5" s="5">
        <v>3</v>
      </c>
      <c r="Q5" s="5">
        <v>3</v>
      </c>
      <c r="R5" s="5">
        <v>100</v>
      </c>
      <c r="S5" s="5" t="str">
        <f>LEFT([1]!Table15[[#This Row],[Comment]],SEARCH("PM",[1]!Table15[[#This Row],[Comment]])-1)&amp;[1]!Table15[[#This Row],[Day Type]]&amp;" "&amp;[1]!Table15[[#This Row],[Hastus Dir]]</f>
        <v>190 P - Primary Saturday 10</v>
      </c>
      <c r="T5" s="5">
        <f>COUNTIF(J:S,LEFT(Table1[[#This Row],[Comment]],SEARCH("PM",Table1[[#This Row],[Comment]])-1)&amp;Table1[[#This Row],[Day Type]]&amp;" "&amp;Table1[[#This Row],[Hastus Dir]])</f>
        <v>3</v>
      </c>
      <c r="U5" s="5">
        <f t="shared" si="0"/>
        <v>4</v>
      </c>
    </row>
    <row r="6" spans="1:21" x14ac:dyDescent="0.3">
      <c r="A6" s="1" t="s">
        <v>21</v>
      </c>
      <c r="B6" s="1" t="s">
        <v>22</v>
      </c>
      <c r="C6" s="1" t="s">
        <v>23</v>
      </c>
      <c r="D6" s="1" t="s">
        <v>24</v>
      </c>
      <c r="E6" s="2">
        <v>36526.708333333336</v>
      </c>
      <c r="F6" s="2">
        <v>36526.791655092595</v>
      </c>
      <c r="G6" s="1" t="s">
        <v>25</v>
      </c>
      <c r="H6" s="1"/>
      <c r="I6" s="1" t="s">
        <v>26</v>
      </c>
      <c r="J6" s="1" t="s">
        <v>32</v>
      </c>
      <c r="K6" s="3">
        <v>10</v>
      </c>
      <c r="L6" s="6" t="s">
        <v>34</v>
      </c>
      <c r="M6" s="3" t="s">
        <v>29</v>
      </c>
      <c r="N6" s="3" t="s">
        <v>30</v>
      </c>
      <c r="O6" s="3" t="s">
        <v>35</v>
      </c>
      <c r="P6" s="5">
        <v>0</v>
      </c>
      <c r="Q6" s="5">
        <v>2</v>
      </c>
      <c r="R6" s="5">
        <v>0</v>
      </c>
      <c r="S6" s="5" t="str">
        <f>LEFT([1]!Table15[[#This Row],[Comment]],SEARCH("PM",[1]!Table15[[#This Row],[Comment]])-1)&amp;[1]!Table15[[#This Row],[Day Type]]&amp;" "&amp;[1]!Table15[[#This Row],[Hastus Dir]]</f>
        <v>190 P - Primary Saturday 10</v>
      </c>
      <c r="T6" s="5">
        <f>COUNTIF(J:S,LEFT(Table1[[#This Row],[Comment]],SEARCH("PM",Table1[[#This Row],[Comment]])-1)&amp;Table1[[#This Row],[Day Type]]&amp;" "&amp;Table1[[#This Row],[Hastus Dir]])</f>
        <v>3</v>
      </c>
      <c r="U6" s="5">
        <f t="shared" si="0"/>
        <v>4</v>
      </c>
    </row>
    <row r="7" spans="1:21" x14ac:dyDescent="0.3">
      <c r="A7" s="1" t="s">
        <v>21</v>
      </c>
      <c r="B7" s="1" t="s">
        <v>22</v>
      </c>
      <c r="C7" s="1" t="s">
        <v>23</v>
      </c>
      <c r="D7" s="1" t="s">
        <v>24</v>
      </c>
      <c r="E7" s="2">
        <v>36526.791666666664</v>
      </c>
      <c r="F7" s="2">
        <v>36526.999988425923</v>
      </c>
      <c r="G7" s="1" t="s">
        <v>25</v>
      </c>
      <c r="H7" s="1"/>
      <c r="I7" s="1" t="s">
        <v>26</v>
      </c>
      <c r="J7" s="1" t="s">
        <v>33</v>
      </c>
      <c r="K7" s="3">
        <v>10</v>
      </c>
      <c r="L7" s="6" t="s">
        <v>34</v>
      </c>
      <c r="M7" s="3" t="s">
        <v>29</v>
      </c>
      <c r="N7" s="3" t="s">
        <v>30</v>
      </c>
      <c r="O7" s="3" t="s">
        <v>35</v>
      </c>
      <c r="P7" s="5">
        <v>1</v>
      </c>
      <c r="Q7" s="5">
        <v>8</v>
      </c>
      <c r="R7" s="5">
        <v>12.5</v>
      </c>
      <c r="S7" s="5" t="str">
        <f>LEFT([1]!Table15[[#This Row],[Comment]],SEARCH("PM",[1]!Table15[[#This Row],[Comment]])-1)&amp;[1]!Table15[[#This Row],[Day Type]]&amp;" "&amp;[1]!Table15[[#This Row],[Hastus Dir]]</f>
        <v>190 P - Primary Saturday 10</v>
      </c>
      <c r="T7" s="5">
        <f>COUNTIF(J:S,LEFT(Table1[[#This Row],[Comment]],SEARCH("PM",Table1[[#This Row],[Comment]])-1)&amp;Table1[[#This Row],[Day Type]]&amp;" "&amp;Table1[[#This Row],[Hastus Dir]])</f>
        <v>3</v>
      </c>
      <c r="U7" s="5">
        <f t="shared" si="0"/>
        <v>4</v>
      </c>
    </row>
    <row r="8" spans="1:21" x14ac:dyDescent="0.3">
      <c r="A8" s="1" t="s">
        <v>21</v>
      </c>
      <c r="B8" s="1" t="s">
        <v>22</v>
      </c>
      <c r="C8" s="1" t="s">
        <v>23</v>
      </c>
      <c r="D8" s="1" t="s">
        <v>24</v>
      </c>
      <c r="E8" s="2">
        <v>36526.625</v>
      </c>
      <c r="F8" s="2">
        <v>36526.708321759259</v>
      </c>
      <c r="G8" s="1" t="s">
        <v>25</v>
      </c>
      <c r="H8" s="1"/>
      <c r="I8" s="1" t="s">
        <v>26</v>
      </c>
      <c r="J8" s="1" t="s">
        <v>27</v>
      </c>
      <c r="K8" s="3">
        <v>10</v>
      </c>
      <c r="L8" s="7" t="s">
        <v>36</v>
      </c>
      <c r="M8" s="3" t="s">
        <v>29</v>
      </c>
      <c r="N8" s="3" t="s">
        <v>30</v>
      </c>
      <c r="O8" s="3" t="s">
        <v>37</v>
      </c>
      <c r="P8" s="5">
        <v>3</v>
      </c>
      <c r="Q8" s="5">
        <v>3</v>
      </c>
      <c r="R8" s="5">
        <v>100</v>
      </c>
      <c r="S8" s="5" t="str">
        <f>LEFT([1]!Table15[[#This Row],[Comment]],SEARCH("PM",[1]!Table15[[#This Row],[Comment]])-1)&amp;[1]!Table15[[#This Row],[Day Type]]&amp;" "&amp;[1]!Table15[[#This Row],[Hastus Dir]]</f>
        <v>190 P - Primary Sunday 10</v>
      </c>
      <c r="T8" s="5">
        <f>COUNTIF(J:S,LEFT(Table1[[#This Row],[Comment]],SEARCH("PM",Table1[[#This Row],[Comment]])-1)&amp;Table1[[#This Row],[Day Type]]&amp;" "&amp;Table1[[#This Row],[Hastus Dir]])</f>
        <v>3</v>
      </c>
      <c r="U8" s="5">
        <f t="shared" si="0"/>
        <v>3</v>
      </c>
    </row>
    <row r="9" spans="1:21" x14ac:dyDescent="0.3">
      <c r="A9" s="1" t="s">
        <v>21</v>
      </c>
      <c r="B9" s="1" t="s">
        <v>22</v>
      </c>
      <c r="C9" s="1" t="s">
        <v>23</v>
      </c>
      <c r="D9" s="1" t="s">
        <v>24</v>
      </c>
      <c r="E9" s="2">
        <v>36526.708333333336</v>
      </c>
      <c r="F9" s="2">
        <v>36526.791655092595</v>
      </c>
      <c r="G9" s="1" t="s">
        <v>25</v>
      </c>
      <c r="H9" s="1"/>
      <c r="I9" s="1" t="s">
        <v>26</v>
      </c>
      <c r="J9" s="1" t="s">
        <v>32</v>
      </c>
      <c r="K9" s="3">
        <v>10</v>
      </c>
      <c r="L9" s="7" t="s">
        <v>36</v>
      </c>
      <c r="M9" s="3" t="s">
        <v>29</v>
      </c>
      <c r="N9" s="3" t="s">
        <v>30</v>
      </c>
      <c r="O9" s="3" t="s">
        <v>37</v>
      </c>
      <c r="P9" s="5">
        <v>0</v>
      </c>
      <c r="Q9" s="5">
        <v>2</v>
      </c>
      <c r="R9" s="5">
        <v>0</v>
      </c>
      <c r="S9" s="5" t="str">
        <f>LEFT([1]!Table15[[#This Row],[Comment]],SEARCH("PM",[1]!Table15[[#This Row],[Comment]])-1)&amp;[1]!Table15[[#This Row],[Day Type]]&amp;" "&amp;[1]!Table15[[#This Row],[Hastus Dir]]</f>
        <v>190 P - Primary Sunday 10</v>
      </c>
      <c r="T9" s="5">
        <f>COUNTIF(J:S,LEFT(Table1[[#This Row],[Comment]],SEARCH("PM",Table1[[#This Row],[Comment]])-1)&amp;Table1[[#This Row],[Day Type]]&amp;" "&amp;Table1[[#This Row],[Hastus Dir]])</f>
        <v>3</v>
      </c>
      <c r="U9" s="5">
        <f t="shared" si="0"/>
        <v>3</v>
      </c>
    </row>
    <row r="10" spans="1:21" x14ac:dyDescent="0.3">
      <c r="A10" s="1" t="s">
        <v>21</v>
      </c>
      <c r="B10" s="1" t="s">
        <v>22</v>
      </c>
      <c r="C10" s="1" t="s">
        <v>23</v>
      </c>
      <c r="D10" s="1" t="s">
        <v>24</v>
      </c>
      <c r="E10" s="2">
        <v>36526.791666666664</v>
      </c>
      <c r="F10" s="2">
        <v>36526.999988425923</v>
      </c>
      <c r="G10" s="1" t="s">
        <v>25</v>
      </c>
      <c r="H10" s="1"/>
      <c r="I10" s="1" t="s">
        <v>26</v>
      </c>
      <c r="J10" s="1" t="s">
        <v>33</v>
      </c>
      <c r="K10" s="3">
        <v>10</v>
      </c>
      <c r="L10" s="7" t="s">
        <v>36</v>
      </c>
      <c r="M10" s="3" t="s">
        <v>29</v>
      </c>
      <c r="N10" s="3" t="s">
        <v>30</v>
      </c>
      <c r="O10" s="3" t="s">
        <v>37</v>
      </c>
      <c r="P10" s="5">
        <v>0</v>
      </c>
      <c r="Q10" s="5">
        <v>8</v>
      </c>
      <c r="R10" s="5">
        <v>0</v>
      </c>
      <c r="S10" s="5" t="str">
        <f>LEFT([1]!Table15[[#This Row],[Comment]],SEARCH("PM",[1]!Table15[[#This Row],[Comment]])-1)&amp;[1]!Table15[[#This Row],[Day Type]]&amp;" "&amp;[1]!Table15[[#This Row],[Hastus Dir]]</f>
        <v>190 P - Primary Sunday 10</v>
      </c>
      <c r="T10" s="5">
        <f>COUNTIF(J:S,LEFT(Table1[[#This Row],[Comment]],SEARCH("PM",Table1[[#This Row],[Comment]])-1)&amp;Table1[[#This Row],[Day Type]]&amp;" "&amp;Table1[[#This Row],[Hastus Dir]])</f>
        <v>3</v>
      </c>
      <c r="U10" s="5">
        <f t="shared" si="0"/>
        <v>3</v>
      </c>
    </row>
    <row r="11" spans="1:21" x14ac:dyDescent="0.3">
      <c r="A11" s="1" t="s">
        <v>38</v>
      </c>
      <c r="B11" s="1" t="s">
        <v>22</v>
      </c>
      <c r="C11" s="1" t="s">
        <v>39</v>
      </c>
      <c r="D11" s="1" t="s">
        <v>24</v>
      </c>
      <c r="E11" s="2">
        <v>36526.625</v>
      </c>
      <c r="F11" s="2">
        <v>36526.999988425923</v>
      </c>
      <c r="G11" s="1" t="s">
        <v>40</v>
      </c>
      <c r="H11" s="1"/>
      <c r="I11" s="1" t="s">
        <v>41</v>
      </c>
      <c r="J11" s="1" t="s">
        <v>42</v>
      </c>
      <c r="K11" s="3">
        <v>10</v>
      </c>
      <c r="L11" s="4" t="s">
        <v>28</v>
      </c>
      <c r="M11" s="3" t="s">
        <v>29</v>
      </c>
      <c r="N11" s="3" t="s">
        <v>30</v>
      </c>
      <c r="O11" s="3" t="s">
        <v>43</v>
      </c>
      <c r="P11" s="5">
        <v>22</v>
      </c>
      <c r="Q11" s="5">
        <v>27</v>
      </c>
      <c r="R11" s="5">
        <v>81.481483499999996</v>
      </c>
      <c r="S11" s="5" t="str">
        <f>LEFT([1]!Table15[[#This Row],[Comment]],SEARCH("PM",[1]!Table15[[#This Row],[Comment]])-1)&amp;[1]!Table15[[#This Row],[Day Type]]&amp;" "&amp;[1]!Table15[[#This Row],[Hastus Dir]]</f>
        <v>301 P - Primary Weekday 10</v>
      </c>
      <c r="T11" s="5">
        <f>COUNTIF(J:S,LEFT(Table1[[#This Row],[Comment]],SEARCH("PM",Table1[[#This Row],[Comment]])-1)&amp;Table1[[#This Row],[Day Type]]&amp;" "&amp;Table1[[#This Row],[Hastus Dir]])</f>
        <v>1</v>
      </c>
      <c r="U11" s="5">
        <f t="shared" si="0"/>
        <v>22</v>
      </c>
    </row>
    <row r="12" spans="1:21" x14ac:dyDescent="0.3">
      <c r="A12" s="1" t="s">
        <v>38</v>
      </c>
      <c r="B12" s="1" t="s">
        <v>22</v>
      </c>
      <c r="C12" s="1" t="s">
        <v>39</v>
      </c>
      <c r="D12" s="1" t="s">
        <v>22</v>
      </c>
      <c r="E12" s="2">
        <v>36526.625</v>
      </c>
      <c r="F12" s="2">
        <v>36526.999988425923</v>
      </c>
      <c r="G12" s="1" t="s">
        <v>40</v>
      </c>
      <c r="H12" s="1"/>
      <c r="I12" s="1" t="s">
        <v>41</v>
      </c>
      <c r="J12" s="1" t="s">
        <v>44</v>
      </c>
      <c r="K12" s="3">
        <v>10</v>
      </c>
      <c r="L12" s="4" t="s">
        <v>28</v>
      </c>
      <c r="M12" s="3" t="s">
        <v>29</v>
      </c>
      <c r="N12" s="3" t="s">
        <v>45</v>
      </c>
      <c r="O12" s="3" t="s">
        <v>46</v>
      </c>
      <c r="P12" s="5">
        <v>16</v>
      </c>
      <c r="Q12" s="5">
        <v>27</v>
      </c>
      <c r="R12" s="5">
        <v>59.259258299999999</v>
      </c>
      <c r="S12" s="5" t="str">
        <f>LEFT([1]!Table15[[#This Row],[Comment]],SEARCH("PM",[1]!Table15[[#This Row],[Comment]])-1)&amp;[1]!Table15[[#This Row],[Day Type]]&amp;" "&amp;[1]!Table15[[#This Row],[Hastus Dir]]</f>
        <v>301 P - Secondary Weekday 10</v>
      </c>
      <c r="T12" s="5">
        <f>COUNTIF(J:S,LEFT(Table1[[#This Row],[Comment]],SEARCH("PM",Table1[[#This Row],[Comment]])-1)&amp;Table1[[#This Row],[Day Type]]&amp;" "&amp;Table1[[#This Row],[Hastus Dir]])</f>
        <v>1</v>
      </c>
      <c r="U12" s="5">
        <f t="shared" si="0"/>
        <v>16</v>
      </c>
    </row>
    <row r="13" spans="1:21" x14ac:dyDescent="0.3">
      <c r="A13" s="1" t="s">
        <v>38</v>
      </c>
      <c r="B13" s="1" t="s">
        <v>22</v>
      </c>
      <c r="C13" s="1" t="s">
        <v>39</v>
      </c>
      <c r="D13" s="1" t="s">
        <v>24</v>
      </c>
      <c r="E13" s="2">
        <v>36526.625</v>
      </c>
      <c r="F13" s="2">
        <v>36526.999988425923</v>
      </c>
      <c r="G13" s="1" t="s">
        <v>40</v>
      </c>
      <c r="H13" s="1"/>
      <c r="I13" s="1" t="s">
        <v>41</v>
      </c>
      <c r="J13" s="1" t="s">
        <v>42</v>
      </c>
      <c r="K13" s="3">
        <v>10</v>
      </c>
      <c r="L13" s="6" t="s">
        <v>34</v>
      </c>
      <c r="M13" s="3" t="s">
        <v>29</v>
      </c>
      <c r="N13" s="3" t="s">
        <v>30</v>
      </c>
      <c r="O13" s="3" t="s">
        <v>47</v>
      </c>
      <c r="P13" s="5">
        <v>0</v>
      </c>
      <c r="Q13" s="5">
        <v>0</v>
      </c>
      <c r="R13" s="5">
        <v>0</v>
      </c>
      <c r="S13" s="5" t="str">
        <f>LEFT([1]!Table15[[#This Row],[Comment]],SEARCH("PM",[1]!Table15[[#This Row],[Comment]])-1)&amp;[1]!Table15[[#This Row],[Day Type]]&amp;" "&amp;[1]!Table15[[#This Row],[Hastus Dir]]</f>
        <v>301 P - Primary Saturday 10</v>
      </c>
      <c r="T13" s="5">
        <f>COUNTIF(J:S,LEFT(Table1[[#This Row],[Comment]],SEARCH("PM",Table1[[#This Row],[Comment]])-1)&amp;Table1[[#This Row],[Day Type]]&amp;" "&amp;Table1[[#This Row],[Hastus Dir]])</f>
        <v>1</v>
      </c>
      <c r="U13" s="5">
        <f t="shared" si="0"/>
        <v>0</v>
      </c>
    </row>
    <row r="14" spans="1:21" x14ac:dyDescent="0.3">
      <c r="A14" s="1" t="s">
        <v>38</v>
      </c>
      <c r="B14" s="1" t="s">
        <v>22</v>
      </c>
      <c r="C14" s="1" t="s">
        <v>39</v>
      </c>
      <c r="D14" s="1" t="s">
        <v>22</v>
      </c>
      <c r="E14" s="2">
        <v>36526.625</v>
      </c>
      <c r="F14" s="2">
        <v>36526.999988425923</v>
      </c>
      <c r="G14" s="1" t="s">
        <v>40</v>
      </c>
      <c r="H14" s="1"/>
      <c r="I14" s="1" t="s">
        <v>41</v>
      </c>
      <c r="J14" s="1" t="s">
        <v>44</v>
      </c>
      <c r="K14" s="3">
        <v>10</v>
      </c>
      <c r="L14" s="6" t="s">
        <v>34</v>
      </c>
      <c r="M14" s="3" t="s">
        <v>29</v>
      </c>
      <c r="N14" s="3" t="s">
        <v>45</v>
      </c>
      <c r="O14" s="3" t="s">
        <v>48</v>
      </c>
      <c r="P14" s="5">
        <v>0</v>
      </c>
      <c r="Q14" s="5">
        <v>0</v>
      </c>
      <c r="R14" s="5">
        <v>0</v>
      </c>
      <c r="S14" s="5" t="str">
        <f>LEFT([1]!Table15[[#This Row],[Comment]],SEARCH("PM",[1]!Table15[[#This Row],[Comment]])-1)&amp;[1]!Table15[[#This Row],[Day Type]]&amp;" "&amp;[1]!Table15[[#This Row],[Hastus Dir]]</f>
        <v>301 P - Secondary Saturday 10</v>
      </c>
      <c r="T14" s="5">
        <f>COUNTIF(J:S,LEFT(Table1[[#This Row],[Comment]],SEARCH("PM",Table1[[#This Row],[Comment]])-1)&amp;Table1[[#This Row],[Day Type]]&amp;" "&amp;Table1[[#This Row],[Hastus Dir]])</f>
        <v>1</v>
      </c>
      <c r="U14" s="5">
        <f t="shared" si="0"/>
        <v>0</v>
      </c>
    </row>
    <row r="15" spans="1:21" x14ac:dyDescent="0.3">
      <c r="A15" s="1" t="s">
        <v>38</v>
      </c>
      <c r="B15" s="1" t="s">
        <v>22</v>
      </c>
      <c r="C15" s="1" t="s">
        <v>39</v>
      </c>
      <c r="D15" s="1" t="s">
        <v>24</v>
      </c>
      <c r="E15" s="2">
        <v>36526.625</v>
      </c>
      <c r="F15" s="2">
        <v>36526.999988425923</v>
      </c>
      <c r="G15" s="1" t="s">
        <v>40</v>
      </c>
      <c r="H15" s="1"/>
      <c r="I15" s="1" t="s">
        <v>41</v>
      </c>
      <c r="J15" s="1" t="s">
        <v>42</v>
      </c>
      <c r="K15" s="3">
        <v>10</v>
      </c>
      <c r="L15" s="7" t="s">
        <v>36</v>
      </c>
      <c r="M15" s="3" t="s">
        <v>29</v>
      </c>
      <c r="N15" s="3" t="s">
        <v>30</v>
      </c>
      <c r="O15" s="3" t="s">
        <v>49</v>
      </c>
      <c r="P15" s="5">
        <v>0</v>
      </c>
      <c r="Q15" s="5">
        <v>0</v>
      </c>
      <c r="R15" s="5">
        <v>0</v>
      </c>
      <c r="S15" s="5" t="str">
        <f>LEFT([1]!Table15[[#This Row],[Comment]],SEARCH("PM",[1]!Table15[[#This Row],[Comment]])-1)&amp;[1]!Table15[[#This Row],[Day Type]]&amp;" "&amp;[1]!Table15[[#This Row],[Hastus Dir]]</f>
        <v>301 P - Primary Sunday 10</v>
      </c>
      <c r="T15" s="5">
        <f>COUNTIF(J:S,LEFT(Table1[[#This Row],[Comment]],SEARCH("PM",Table1[[#This Row],[Comment]])-1)&amp;Table1[[#This Row],[Day Type]]&amp;" "&amp;Table1[[#This Row],[Hastus Dir]])</f>
        <v>1</v>
      </c>
      <c r="U15" s="5">
        <f t="shared" si="0"/>
        <v>0</v>
      </c>
    </row>
    <row r="16" spans="1:21" x14ac:dyDescent="0.3">
      <c r="A16" s="1" t="s">
        <v>38</v>
      </c>
      <c r="B16" s="1" t="s">
        <v>22</v>
      </c>
      <c r="C16" s="1" t="s">
        <v>39</v>
      </c>
      <c r="D16" s="1" t="s">
        <v>22</v>
      </c>
      <c r="E16" s="2">
        <v>36526.625</v>
      </c>
      <c r="F16" s="2">
        <v>36526.999988425923</v>
      </c>
      <c r="G16" s="1" t="s">
        <v>40</v>
      </c>
      <c r="H16" s="1"/>
      <c r="I16" s="1" t="s">
        <v>41</v>
      </c>
      <c r="J16" s="1" t="s">
        <v>44</v>
      </c>
      <c r="K16" s="3">
        <v>10</v>
      </c>
      <c r="L16" s="7" t="s">
        <v>36</v>
      </c>
      <c r="M16" s="3" t="s">
        <v>29</v>
      </c>
      <c r="N16" s="3" t="s">
        <v>45</v>
      </c>
      <c r="O16" s="3" t="s">
        <v>50</v>
      </c>
      <c r="P16" s="5">
        <v>0</v>
      </c>
      <c r="Q16" s="5">
        <v>0</v>
      </c>
      <c r="R16" s="5">
        <v>0</v>
      </c>
      <c r="S16" s="5" t="str">
        <f>LEFT([1]!Table15[[#This Row],[Comment]],SEARCH("PM",[1]!Table15[[#This Row],[Comment]])-1)&amp;[1]!Table15[[#This Row],[Day Type]]&amp;" "&amp;[1]!Table15[[#This Row],[Hastus Dir]]</f>
        <v>301 P - Secondary Sunday 10</v>
      </c>
      <c r="T16" s="5">
        <f>COUNTIF(J:S,LEFT(Table1[[#This Row],[Comment]],SEARCH("PM",Table1[[#This Row],[Comment]])-1)&amp;Table1[[#This Row],[Day Type]]&amp;" "&amp;Table1[[#This Row],[Hastus Dir]])</f>
        <v>1</v>
      </c>
      <c r="U16" s="5">
        <f t="shared" si="0"/>
        <v>0</v>
      </c>
    </row>
    <row r="17" spans="1:21" x14ac:dyDescent="0.3">
      <c r="A17" s="8" t="s">
        <v>51</v>
      </c>
      <c r="B17" s="8" t="s">
        <v>24</v>
      </c>
      <c r="C17" s="8" t="s">
        <v>52</v>
      </c>
      <c r="D17" s="8" t="s">
        <v>24</v>
      </c>
      <c r="E17" s="9">
        <v>36526.541666666664</v>
      </c>
      <c r="F17" s="9">
        <v>36526.999988425923</v>
      </c>
      <c r="G17" s="8" t="s">
        <v>53</v>
      </c>
      <c r="H17" s="8"/>
      <c r="I17" s="8" t="s">
        <v>54</v>
      </c>
      <c r="J17" s="8" t="s">
        <v>55</v>
      </c>
      <c r="K17" s="10">
        <v>11</v>
      </c>
      <c r="L17" s="4" t="s">
        <v>28</v>
      </c>
      <c r="M17" s="10" t="s">
        <v>29</v>
      </c>
      <c r="N17" s="10" t="s">
        <v>30</v>
      </c>
      <c r="O17" s="10" t="s">
        <v>56</v>
      </c>
      <c r="P17" s="11">
        <v>7</v>
      </c>
      <c r="Q17" s="11">
        <v>7</v>
      </c>
      <c r="R17" s="11">
        <v>100</v>
      </c>
      <c r="S17" s="5" t="str">
        <f>LEFT([1]!Table15[[#This Row],[Comment]],SEARCH("PM",[1]!Table15[[#This Row],[Comment]])-1)&amp;[1]!Table15[[#This Row],[Day Type]]&amp;" "&amp;[1]!Table15[[#This Row],[Hastus Dir]]</f>
        <v>403 P - Primary Weekday 11</v>
      </c>
      <c r="T17" s="5">
        <f>COUNTIF(J:S,LEFT(Table1[[#This Row],[Comment]],SEARCH("PM",Table1[[#This Row],[Comment]])-1)&amp;Table1[[#This Row],[Day Type]]&amp;" "&amp;Table1[[#This Row],[Hastus Dir]])</f>
        <v>1</v>
      </c>
      <c r="U17" s="5">
        <f t="shared" si="0"/>
        <v>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Rejitha Ravindra</dc:creator>
  <cp:lastModifiedBy>GK</cp:lastModifiedBy>
  <dcterms:created xsi:type="dcterms:W3CDTF">2019-05-08T18:44:44Z</dcterms:created>
  <dcterms:modified xsi:type="dcterms:W3CDTF">2019-05-08T19:56:13Z</dcterms:modified>
</cp:coreProperties>
</file>