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657D634E-404E-46D0-860F-DB035DFCA5C2}" xr6:coauthVersionLast="47" xr6:coauthVersionMax="47" xr10:uidLastSave="{00000000-0000-0000-0000-000000000000}"/>
  <bookViews>
    <workbookView xWindow="-98" yWindow="-98" windowWidth="28996" windowHeight="17475" tabRatio="901" activeTab="4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40" l="1"/>
  <c r="C11" i="140"/>
  <c r="B11" i="140"/>
  <c r="B10" i="140"/>
  <c r="B9" i="140"/>
  <c r="B8" i="140"/>
  <c r="B7" i="140"/>
  <c r="B6" i="140"/>
  <c r="J19" i="143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AC19" i="143"/>
  <c r="AC18" i="143"/>
  <c r="AC17" i="143"/>
  <c r="C2" i="140"/>
  <c r="M6" i="140" s="1"/>
  <c r="M20" i="140" s="1"/>
  <c r="B2" i="140"/>
  <c r="L9" i="140" s="1"/>
  <c r="C24" i="140"/>
  <c r="C23" i="140"/>
  <c r="C22" i="140"/>
  <c r="C21" i="140"/>
  <c r="K11" i="143"/>
  <c r="AC15" i="143"/>
  <c r="AB6" i="143"/>
  <c r="G2" i="143"/>
  <c r="O11" i="143" s="1"/>
  <c r="E2" i="143"/>
  <c r="AB17" i="143" s="1"/>
  <c r="S11" i="143"/>
  <c r="C2" i="143"/>
  <c r="AA6" i="143"/>
  <c r="B2" i="143"/>
  <c r="Z6" i="143" s="1"/>
  <c r="B8" i="149" s="1"/>
  <c r="AA5" i="143"/>
  <c r="Z5" i="143"/>
  <c r="D15" i="143" s="1"/>
  <c r="D16" i="143"/>
  <c r="AC16" i="143"/>
  <c r="AC14" i="143"/>
  <c r="AC13" i="143"/>
  <c r="AC12" i="143"/>
  <c r="F2" i="140"/>
  <c r="F18" i="140" s="1"/>
  <c r="E2" i="140"/>
  <c r="O24" i="140" s="1"/>
  <c r="L9" i="133"/>
  <c r="O9" i="133"/>
  <c r="F9" i="133"/>
  <c r="E9" i="133"/>
  <c r="S9" i="133"/>
  <c r="P9" i="133"/>
  <c r="T9" i="133"/>
  <c r="U9" i="133"/>
  <c r="N7" i="140"/>
  <c r="V14" i="143"/>
  <c r="P11" i="143"/>
  <c r="AB19" i="143"/>
  <c r="AB12" i="143"/>
  <c r="AB13" i="143"/>
  <c r="AB15" i="143"/>
  <c r="N23" i="140" l="1"/>
  <c r="N9" i="140"/>
  <c r="N24" i="140"/>
  <c r="N19" i="140"/>
  <c r="L10" i="140"/>
  <c r="L24" i="140" s="1"/>
  <c r="B27" i="140" s="1"/>
  <c r="O23" i="140"/>
  <c r="M11" i="140"/>
  <c r="M25" i="140" s="1"/>
  <c r="M5" i="140"/>
  <c r="M19" i="140" s="1"/>
  <c r="O19" i="140"/>
  <c r="M12" i="140"/>
  <c r="M26" i="140" s="1"/>
  <c r="N11" i="140"/>
  <c r="N22" i="140"/>
  <c r="N25" i="140"/>
  <c r="N26" i="140"/>
  <c r="N6" i="140"/>
  <c r="O21" i="140"/>
  <c r="N20" i="140"/>
  <c r="O22" i="140"/>
  <c r="N12" i="140"/>
  <c r="N21" i="140"/>
  <c r="N8" i="140"/>
  <c r="L5" i="140"/>
  <c r="Q11" i="143"/>
  <c r="L7" i="140"/>
  <c r="L21" i="140" s="1"/>
  <c r="B21" i="140" s="1"/>
  <c r="L11" i="140"/>
  <c r="L25" i="140" s="1"/>
  <c r="B28" i="140" s="1"/>
  <c r="L8" i="140"/>
  <c r="C14" i="143"/>
  <c r="M7" i="140"/>
  <c r="M21" i="140" s="1"/>
  <c r="M8" i="140"/>
  <c r="M22" i="140" s="1"/>
  <c r="O25" i="140"/>
  <c r="E21" i="140"/>
  <c r="V9" i="133"/>
  <c r="H9" i="133"/>
  <c r="K9" i="133"/>
  <c r="D9" i="133"/>
  <c r="E24" i="140"/>
  <c r="I9" i="133"/>
  <c r="J9" i="133"/>
  <c r="N9" i="133"/>
  <c r="R9" i="133"/>
  <c r="Q9" i="133"/>
  <c r="D26" i="140"/>
  <c r="C26" i="140" s="1"/>
  <c r="L23" i="140"/>
  <c r="B26" i="140" s="1"/>
  <c r="D13" i="143"/>
  <c r="E22" i="140"/>
  <c r="Z15" i="143"/>
  <c r="G9" i="133"/>
  <c r="E6" i="149"/>
  <c r="D28" i="140"/>
  <c r="C28" i="140" s="1"/>
  <c r="C17" i="143"/>
  <c r="D14" i="143"/>
  <c r="M9" i="140"/>
  <c r="M23" i="140" s="1"/>
  <c r="O20" i="140"/>
  <c r="N10" i="140"/>
  <c r="Z17" i="143"/>
  <c r="L6" i="140"/>
  <c r="C13" i="143" s="1"/>
  <c r="C19" i="143"/>
  <c r="Z13" i="143"/>
  <c r="Z14" i="143"/>
  <c r="D27" i="140"/>
  <c r="C27" i="140" s="1"/>
  <c r="E23" i="140"/>
  <c r="AB18" i="143"/>
  <c r="O26" i="140"/>
  <c r="AB14" i="143"/>
  <c r="D12" i="143"/>
  <c r="C15" i="143"/>
  <c r="Z16" i="143"/>
  <c r="C16" i="143"/>
  <c r="D18" i="143"/>
  <c r="M10" i="140"/>
  <c r="M24" i="140" s="1"/>
  <c r="M9" i="133"/>
  <c r="D19" i="143"/>
  <c r="AB16" i="143"/>
  <c r="L12" i="140"/>
  <c r="AB5" i="143"/>
  <c r="N5" i="140"/>
  <c r="D17" i="143"/>
  <c r="C18" i="143" l="1"/>
  <c r="D21" i="140"/>
  <c r="Z18" i="143"/>
  <c r="AA18" i="143" s="1"/>
  <c r="L22" i="140"/>
  <c r="B25" i="140" s="1"/>
  <c r="D25" i="140"/>
  <c r="C25" i="140" s="1"/>
  <c r="L19" i="140"/>
  <c r="B19" i="140" s="1"/>
  <c r="D19" i="140"/>
  <c r="C19" i="140" s="1"/>
  <c r="C12" i="143"/>
  <c r="C6" i="149"/>
  <c r="Z12" i="143"/>
  <c r="B13" i="143"/>
  <c r="AA13" i="143"/>
  <c r="D29" i="140"/>
  <c r="C29" i="140" s="1"/>
  <c r="L26" i="140"/>
  <c r="B29" i="140" s="1"/>
  <c r="B14" i="143"/>
  <c r="AA14" i="143"/>
  <c r="L20" i="140"/>
  <c r="B20" i="140" s="1"/>
  <c r="D6" i="149"/>
  <c r="D20" i="140"/>
  <c r="C20" i="140" s="1"/>
  <c r="B16" i="143"/>
  <c r="AA16" i="143"/>
  <c r="AA17" i="143"/>
  <c r="B17" i="143"/>
  <c r="AA15" i="143"/>
  <c r="B15" i="143"/>
  <c r="Z19" i="143"/>
  <c r="B18" i="143"/>
  <c r="B12" i="143" l="1"/>
  <c r="AA12" i="143"/>
  <c r="B19" i="143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6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6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6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7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<sst xmlns="http://schemas.openxmlformats.org/spreadsheetml/2006/main" count="272" uniqueCount="191">
  <si>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</si>
  <si>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</si>
  <si>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</si>
  <si>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</si>
  <si>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</si>
  <si>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</si>
  <si>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</si>
  <si>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</si>
  <si>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</si>
  <si>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</si>
  <si>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</si>
  <si>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</si>
  <si>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</si>
  <si>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</si>
  <si>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</si>
  <si>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</si>
  <si>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</si>
  <si>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</si>
  <si>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</si>
  <si>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</si>
  <si>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</si>
  <si>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</si>
  <si>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</si>
  <si>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</si>
  <si>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</si>
  <si>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</si>
  <si>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</si>
  <si>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</si>
  <si>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</si>
  <si>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</si>
  <si>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</si>
  <si>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</si>
  <si>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</si>
  <si>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</si>
  <si>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</si>
  <si>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</si>
  <si>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</si>
  <si>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</si>
  <si>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</si>
  <si>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</si>
  <si>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</si>
  <si>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</si>
  <si>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</si>
  <si>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</si>
  <si>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</si>
  <si>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</si>
  <si>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</si>
  <si>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</si>
  <si>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</si>
  <si>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</si>
  <si>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</si>
  <si>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</si>
  <si>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</si>
  <si>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</si>
  <si>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</si>
  <si>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</si>
  <si>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</si>
  <si>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</si>
  <si>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</si>
  <si>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</si>
  <si>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</si>
  <si>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</si>
  <si>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</si>
  <si>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</si>
  <si>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</si>
  <si>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</si>
  <si>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</si>
  <si>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</si>
  <si>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</si>
  <si>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</si>
  <si>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</si>
  <si>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</si>
  <si>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</si>
  <si>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</si>
  <si>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</si>
  <si>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</si>
  <si>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</si>
  <si>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</si>
  <si>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</si>
  <si>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</si>
  <si>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</si>
  <si>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</si>
  <si>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</si>
  <si>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</si>
  <si>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</si>
  <si>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</si>
  <si>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</si>
  <si>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</si>
  <si>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</si>
  <si>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</si>
  <si>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</si>
  <si>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</si>
  <si>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</si>
  <si>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</si>
  <si>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</si>
  <si>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</si>
  <si>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</si>
  <si>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</si>
  <si>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</si>
  <si>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</si>
  <si>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</si>
  <si>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</si>
  <si>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</si>
  <si>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</si>
  <si>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</si>
  <si>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</si>
  <si>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</si>
  <si>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</si>
  <si>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</si>
  <si>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</si>
  <si>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</si>
  <si>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</si>
  <si>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</si>
  <si>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</si>
  <si>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</si>
  <si>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</si>
  <si>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</si>
  <si>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</si>
  <si>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</si>
  <si>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</si>
  <si>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</si>
  <si>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</si>
  <si>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</si>
  <si>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</si>
  <si>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</si>
  <si>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</si>
  <si>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</si>
  <si>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</si>
  <si>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</si>
  <si>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</si>
  <si>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</si>
  <si>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</si>
  <si>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</si>
  <si>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</si>
  <si>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</si>
  <si>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</si>
  <si>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</si>
  <si>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</si>
  <si>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</si>
  <si>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</si>
  <si>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</si>
  <si>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</si>
  <si>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</si>
  <si>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</si>
  <si>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</si>
  <si>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</si>
  <si>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</si>
  <si>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</si>
  <si>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</si>
  <si>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</si>
  <si>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</si>
  <si>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</si>
  <si>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</si>
  <si>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</si>
  <si>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</si>
  <si>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</si>
  <si>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</si>
  <si>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</si>
  <si>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</si>
  <si>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</si>
  <si>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</si>
  <si>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</si>
  <si>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</si>
  <si>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</si>
  <si>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</si>
  <si>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</si>
  <si>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</si>
  <si>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</si>
  <si>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</si>
  <si>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</si>
  <si>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</si>
  <si>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</si>
  <si>
    <t>date: today; version: hgf</t>
  </si>
  <si>
    <t>&lt;dimension&gt;: &lt;metadata&gt;; &lt;dimension&gt;: &lt;meta data&gt;</t>
  </si>
  <si>
    <t>date</t>
  </si>
  <si>
    <t>version</t>
  </si>
  <si>
    <t>source</t>
  </si>
  <si>
    <t>comment</t>
  </si>
  <si>
    <t>location</t>
  </si>
  <si>
    <t>col</t>
  </si>
  <si>
    <t>row</t>
  </si>
  <si>
    <t>cell</t>
  </si>
  <si>
    <t>table</t>
  </si>
  <si>
    <t>~md_w: lkajdlfkjlakdjf</t>
  </si>
  <si>
    <t>~md_t</t>
  </si>
  <si>
    <t>location2</t>
  </si>
  <si>
    <t>Scope</t>
  </si>
  <si>
    <t>;lkajdflkja;lkdf</t>
  </si>
  <si>
    <t>Attribute</t>
  </si>
  <si>
    <t>~FI_T: author = AK; version = v03</t>
  </si>
  <si>
    <t>EFF~2020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</si>
</sst>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/>
    <xf numFmtId="167" fontId="0" fillId="0" borderId="0" xfId="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/>
    <xf numFmtId="169" fontId="0" fillId="0" borderId="0" xfId="0" applyNumberFormat="1" applyAlignment="1">
      <alignment wrapText="1"/>
    </xf>
    <xf numFmtId="169" fontId="21" fillId="4" borderId="2" xfId="1" applyNumberFormat="1" applyFont="1" applyBorder="1" applyAlignment="1">
      <alignment horizontal="center" wrapText="1"/>
    </xf>
    <xf numFmtId="169" fontId="4" fillId="0" borderId="0" xfId="9" applyNumberFormat="1"/>
    <xf numFmtId="2" fontId="4" fillId="0" borderId="0" xfId="9" applyNumberFormat="1"/>
    <xf numFmtId="14" fontId="0" fillId="0" borderId="0" xfId="0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28</xdr:row>
      <xdr:rowOff>9524</xdr:rowOff>
    </xdr:from>
    <xdr:to>
      <xdr:col>14</xdr:col>
      <xdr:colOff>407670</xdr:colOff>
      <xdr:row>34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24"/>
  <sheetViews>
    <sheetView topLeftCell="A10" zoomScale="134" zoomScaleNormal="100" workbookViewId="0">
      <selection activeCell="C22" sqref="C22"/>
    </sheetView>
  </sheetViews>
  <sheetFormatPr defaultRowHeight="12.75" x14ac:dyDescent="0.35"/>
  <cols>
    <col min="1" max="1" width="3" bestFit="1" customWidth="1"/>
    <col min="2" max="2" width="20.59765625" bestFit="1" customWidth="1"/>
    <col min="3" max="3" width="41.1328125" bestFit="1" customWidth="1"/>
    <col min="4" max="7" width="10.86328125" customWidth="1"/>
    <col min="8" max="8" width="12.1328125" customWidth="1"/>
    <col min="9" max="12" width="10.86328125" customWidth="1"/>
    <col min="13" max="13" width="17.86328125" bestFit="1" customWidth="1"/>
    <col min="1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</cols>
  <sheetData>
    <row r="1" spans="2:27" ht="13.15" x14ac:dyDescent="0.4">
      <c r="X1" s="19" t="s">
        <v>77</v>
      </c>
      <c r="Y1" s="1" t="s">
        <v>78</v>
      </c>
      <c r="Z1" s="1" t="s">
        <v>79</v>
      </c>
      <c r="AA1" s="1" t="s">
        <v>85</v>
      </c>
    </row>
    <row r="2" spans="2:27" ht="15.75" x14ac:dyDescent="0.5">
      <c r="D2" s="40" t="s">
        <v>41</v>
      </c>
      <c r="E2" s="40" t="s">
        <v>42</v>
      </c>
      <c r="F2" s="40" t="s">
        <v>43</v>
      </c>
      <c r="G2" s="40" t="s">
        <v>124</v>
      </c>
      <c r="H2" s="40" t="s">
        <v>125</v>
      </c>
      <c r="I2" s="40" t="s">
        <v>126</v>
      </c>
      <c r="J2" s="40" t="s">
        <v>127</v>
      </c>
      <c r="K2" s="40" t="s">
        <v>128</v>
      </c>
      <c r="L2" s="40" t="s">
        <v>129</v>
      </c>
      <c r="M2" s="40" t="s">
        <v>130</v>
      </c>
      <c r="N2" s="40" t="s">
        <v>44</v>
      </c>
      <c r="O2" s="40" t="s">
        <v>154</v>
      </c>
      <c r="P2" s="40" t="s">
        <v>150</v>
      </c>
      <c r="Q2" s="40" t="s">
        <v>155</v>
      </c>
      <c r="R2" s="40" t="s">
        <v>156</v>
      </c>
      <c r="S2" s="40" t="s">
        <v>45</v>
      </c>
      <c r="T2" s="40" t="s">
        <v>46</v>
      </c>
      <c r="U2" s="40" t="s">
        <v>47</v>
      </c>
      <c r="V2" s="40" t="s">
        <v>149</v>
      </c>
      <c r="Y2" s="39" t="s">
        <v>140</v>
      </c>
      <c r="Z2" s="10" t="s">
        <v>67</v>
      </c>
      <c r="AA2" s="10" t="s">
        <v>86</v>
      </c>
    </row>
    <row r="3" spans="2:27" ht="26.25" x14ac:dyDescent="0.4">
      <c r="C3" s="59" t="s">
        <v>120</v>
      </c>
      <c r="D3" s="41" t="s">
        <v>48</v>
      </c>
      <c r="E3" s="41" t="s">
        <v>49</v>
      </c>
      <c r="F3" s="41" t="s">
        <v>123</v>
      </c>
      <c r="G3" s="41" t="s">
        <v>136</v>
      </c>
      <c r="H3" s="41" t="s">
        <v>133</v>
      </c>
      <c r="I3" s="41" t="s">
        <v>126</v>
      </c>
      <c r="J3" s="41" t="s">
        <v>134</v>
      </c>
      <c r="K3" s="41" t="s">
        <v>135</v>
      </c>
      <c r="L3" s="41" t="s">
        <v>131</v>
      </c>
      <c r="M3" s="41" t="s">
        <v>132</v>
      </c>
      <c r="N3" s="41" t="s">
        <v>50</v>
      </c>
      <c r="O3" s="41" t="s">
        <v>157</v>
      </c>
      <c r="P3" s="41" t="s">
        <v>151</v>
      </c>
      <c r="Q3" s="41" t="s">
        <v>152</v>
      </c>
      <c r="R3" s="41" t="s">
        <v>153</v>
      </c>
      <c r="S3" s="41" t="s">
        <v>51</v>
      </c>
      <c r="T3" s="41" t="s">
        <v>52</v>
      </c>
      <c r="U3" s="41" t="s">
        <v>73</v>
      </c>
      <c r="V3" s="41" t="s">
        <v>53</v>
      </c>
    </row>
    <row r="4" spans="2:27" ht="13.15" x14ac:dyDescent="0.4">
      <c r="B4" s="38"/>
      <c r="C4" s="74" t="s">
        <v>54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ht="13.15" x14ac:dyDescent="0.4">
      <c r="B5" s="42" t="s">
        <v>55</v>
      </c>
      <c r="C5" s="51" t="s">
        <v>56</v>
      </c>
      <c r="D5" s="43">
        <v>-37.464700000000001</v>
      </c>
      <c r="E5" s="43">
        <v>-317.19200000000001</v>
      </c>
      <c r="F5" s="43">
        <v>0</v>
      </c>
      <c r="G5" s="43">
        <v>-16.283999999999999</v>
      </c>
      <c r="H5" s="43">
        <v>-2.1499999999999998E-2</v>
      </c>
      <c r="I5" s="43">
        <v>-528.76099999999997</v>
      </c>
      <c r="J5" s="43">
        <v>-164.50800000000001</v>
      </c>
      <c r="K5" s="43">
        <v>-0.61599999999999999</v>
      </c>
      <c r="L5" s="43">
        <v>-205.88</v>
      </c>
      <c r="M5" s="43">
        <v>0</v>
      </c>
      <c r="N5" s="43">
        <v>0</v>
      </c>
      <c r="O5" s="43">
        <v>-3.21225</v>
      </c>
      <c r="P5" s="43">
        <v>0</v>
      </c>
      <c r="Q5" s="43">
        <v>0</v>
      </c>
      <c r="R5" s="43">
        <v>0</v>
      </c>
      <c r="S5" s="43">
        <v>-0.76</v>
      </c>
      <c r="T5" s="43">
        <v>0</v>
      </c>
      <c r="U5" s="43">
        <v>0</v>
      </c>
      <c r="V5" s="76">
        <v>-1274.6994499999998</v>
      </c>
    </row>
    <row r="6" spans="2:27" ht="14.25" x14ac:dyDescent="0.45">
      <c r="B6" s="42" t="s">
        <v>47</v>
      </c>
      <c r="C6" s="52" t="s">
        <v>57</v>
      </c>
      <c r="D6" s="46">
        <v>-6238.7780000000012</v>
      </c>
      <c r="E6" s="45">
        <v>-2254.2175999999999</v>
      </c>
      <c r="F6" s="45">
        <v>0</v>
      </c>
      <c r="G6" s="45">
        <v>-30.160499999999999</v>
      </c>
      <c r="H6" s="45">
        <v>0</v>
      </c>
      <c r="I6" s="45">
        <v>-23.835000000000001</v>
      </c>
      <c r="J6" s="45">
        <v>0</v>
      </c>
      <c r="K6" s="45">
        <v>0</v>
      </c>
      <c r="L6" s="45">
        <v>-524.78</v>
      </c>
      <c r="M6" s="45">
        <v>-33.529000000000003</v>
      </c>
      <c r="N6" s="45">
        <v>-4455</v>
      </c>
      <c r="O6" s="45">
        <v>-527.25918750000005</v>
      </c>
      <c r="P6" s="45">
        <v>-502.66000000000008</v>
      </c>
      <c r="Q6" s="45">
        <v>-263.8965</v>
      </c>
      <c r="R6" s="45">
        <v>-68</v>
      </c>
      <c r="S6" s="43">
        <v>-16.474499999999999</v>
      </c>
      <c r="T6" s="43">
        <v>868.77949999999998</v>
      </c>
      <c r="U6" s="45">
        <v>5790.5</v>
      </c>
      <c r="V6" s="76">
        <v>-8279.3107875000023</v>
      </c>
      <c r="X6" s="83"/>
    </row>
    <row r="7" spans="2:27" ht="13.15" x14ac:dyDescent="0.4">
      <c r="B7" s="42" t="s">
        <v>58</v>
      </c>
      <c r="C7" s="52" t="s">
        <v>59</v>
      </c>
      <c r="D7" s="43">
        <v>-104.9074</v>
      </c>
      <c r="E7" s="43">
        <v>-120.5204</v>
      </c>
      <c r="F7" s="43">
        <v>0</v>
      </c>
      <c r="G7" s="43">
        <v>-7.6189999999999998</v>
      </c>
      <c r="H7" s="43">
        <v>0</v>
      </c>
      <c r="I7" s="43">
        <v>-0.23350000000000001</v>
      </c>
      <c r="J7" s="43">
        <v>0</v>
      </c>
      <c r="K7" s="43">
        <v>0</v>
      </c>
      <c r="L7" s="43">
        <v>-15.2</v>
      </c>
      <c r="M7" s="43">
        <v>-1.772</v>
      </c>
      <c r="N7" s="43">
        <v>0</v>
      </c>
      <c r="O7" s="43">
        <v>-105.15525</v>
      </c>
      <c r="P7" s="43">
        <v>0</v>
      </c>
      <c r="Q7" s="43">
        <v>0</v>
      </c>
      <c r="R7" s="43">
        <v>0</v>
      </c>
      <c r="S7" s="43">
        <v>-0.78449999999999998</v>
      </c>
      <c r="T7" s="43">
        <v>329.37150000000003</v>
      </c>
      <c r="U7" s="43">
        <v>0</v>
      </c>
      <c r="V7" s="76">
        <v>-26.820549999999912</v>
      </c>
    </row>
    <row r="8" spans="2:27" ht="13.15" x14ac:dyDescent="0.4">
      <c r="B8" s="42" t="s">
        <v>60</v>
      </c>
      <c r="C8" s="52" t="s">
        <v>61</v>
      </c>
      <c r="D8" s="43">
        <v>0</v>
      </c>
      <c r="E8" s="43">
        <v>0</v>
      </c>
      <c r="F8" s="43">
        <v>-15868.2305</v>
      </c>
      <c r="G8" s="43">
        <v>5701.34</v>
      </c>
      <c r="H8" s="43">
        <v>969.47799999999995</v>
      </c>
      <c r="I8" s="43">
        <v>1086.3040000000001</v>
      </c>
      <c r="J8" s="43">
        <v>3354.9119999999998</v>
      </c>
      <c r="K8" s="43">
        <v>970.28800000000001</v>
      </c>
      <c r="L8" s="43">
        <v>2285.1019999999999</v>
      </c>
      <c r="M8" s="43">
        <v>1299.9449999999999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76">
        <v>-200.86150000000021</v>
      </c>
    </row>
    <row r="9" spans="2:27" ht="14.25" x14ac:dyDescent="0.45">
      <c r="B9" s="38"/>
      <c r="C9" s="47" t="s">
        <v>62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35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35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4.25" x14ac:dyDescent="0.45">
      <c r="C12" s="45" t="s">
        <v>141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ht="13.15" x14ac:dyDescent="0.4">
      <c r="C15" s="56" t="s">
        <v>88</v>
      </c>
      <c r="D15" s="58" t="s">
        <v>89</v>
      </c>
      <c r="E15" s="57" t="s">
        <v>90</v>
      </c>
    </row>
    <row r="16" spans="2:27" ht="13.15" x14ac:dyDescent="0.4">
      <c r="B16" s="19" t="s">
        <v>97</v>
      </c>
      <c r="C16" s="53" t="s">
        <v>91</v>
      </c>
      <c r="D16" s="53" t="s">
        <v>92</v>
      </c>
      <c r="E16" s="54" t="s">
        <v>90</v>
      </c>
    </row>
    <row r="17" spans="2:5" ht="13.15" x14ac:dyDescent="0.4">
      <c r="B17" s="42" t="s">
        <v>47</v>
      </c>
      <c r="C17" s="81">
        <v>1</v>
      </c>
      <c r="D17" s="55"/>
      <c r="E17" s="82"/>
    </row>
    <row r="21" spans="2:5" x14ac:dyDescent="0.35">
      <c r="C21" t="s">
        <v>183</v>
      </c>
    </row>
    <row r="22" spans="2:5" x14ac:dyDescent="0.35">
      <c r="C22" t="s">
        <v>172</v>
      </c>
    </row>
    <row r="24" spans="2:5" x14ac:dyDescent="0.35">
      <c r="C24" t="s">
        <v>173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35"/>
  <cols>
    <col min="1" max="1" width="1.86328125" customWidth="1"/>
    <col min="2" max="2" width="7.73046875" customWidth="1"/>
    <col min="3" max="4" width="6.86328125" customWidth="1"/>
    <col min="14" max="14" width="5.3984375" customWidth="1"/>
  </cols>
  <sheetData>
    <row r="1" spans="2:13" x14ac:dyDescent="0.35">
      <c r="E1" s="1"/>
    </row>
    <row r="2" spans="2:13" ht="17.649999999999999" x14ac:dyDescent="0.5">
      <c r="B2" s="69" t="s">
        <v>145</v>
      </c>
    </row>
    <row r="4" spans="2:13" ht="17.649999999999999" x14ac:dyDescent="0.5">
      <c r="E4" s="103" t="s">
        <v>147</v>
      </c>
      <c r="F4" s="104"/>
      <c r="G4" s="104"/>
      <c r="H4" s="104"/>
      <c r="I4" s="104"/>
      <c r="J4" s="104"/>
      <c r="K4" s="104"/>
      <c r="L4" s="104"/>
      <c r="M4" s="105"/>
    </row>
    <row r="5" spans="2:13" ht="12.75" customHeight="1" x14ac:dyDescent="0.4">
      <c r="E5" s="70" t="s">
        <v>146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4"/>
  <sheetViews>
    <sheetView zoomScale="130" zoomScaleNormal="130" workbookViewId="0">
      <selection activeCell="C17" sqref="C17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11.531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1.73046875" bestFit="1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8" t="s">
        <v>64</v>
      </c>
      <c r="C1" s="8" t="s">
        <v>65</v>
      </c>
      <c r="D1" s="8" t="s">
        <v>66</v>
      </c>
      <c r="E1" s="8" t="s">
        <v>95</v>
      </c>
      <c r="F1" s="8" t="s">
        <v>78</v>
      </c>
      <c r="G1" s="8" t="s">
        <v>82</v>
      </c>
      <c r="H1" s="31"/>
    </row>
    <row r="2" spans="2:18" ht="31.5" x14ac:dyDescent="0.5">
      <c r="B2" s="10" t="str">
        <f>'EB1'!B6</f>
        <v>ELC</v>
      </c>
      <c r="C2" s="18" t="str">
        <f>'EB1'!C6</f>
        <v>Electricity Plants</v>
      </c>
      <c r="D2" s="10" t="s">
        <v>93</v>
      </c>
      <c r="E2" s="10" t="str">
        <f>'EB1'!Z2</f>
        <v>PJ</v>
      </c>
      <c r="F2" s="10" t="str">
        <f>'EB1'!Y2</f>
        <v>M€2005</v>
      </c>
      <c r="G2" s="10" t="s">
        <v>83</v>
      </c>
      <c r="H2" s="9"/>
      <c r="J2" s="92" t="s">
        <v>13</v>
      </c>
      <c r="K2" s="92"/>
      <c r="L2" s="93"/>
      <c r="M2" s="93"/>
      <c r="N2" s="93"/>
      <c r="O2" s="93"/>
      <c r="P2" s="93"/>
      <c r="Q2" s="93"/>
      <c r="R2" s="93"/>
    </row>
    <row r="3" spans="2:18" ht="13.15" x14ac:dyDescent="0.4">
      <c r="J3" s="94" t="s">
        <v>7</v>
      </c>
      <c r="K3" s="95" t="s">
        <v>29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2.15" thickBot="1" x14ac:dyDescent="0.55000000000000004">
      <c r="B4" s="9" t="s">
        <v>184</v>
      </c>
      <c r="C4" s="9"/>
      <c r="D4" s="9"/>
      <c r="E4" s="9"/>
      <c r="G4" s="9"/>
      <c r="J4" s="96" t="s">
        <v>34</v>
      </c>
      <c r="K4" s="96" t="s">
        <v>30</v>
      </c>
      <c r="L4" s="96" t="s">
        <v>25</v>
      </c>
      <c r="M4" s="96" t="s">
        <v>26</v>
      </c>
      <c r="N4" s="96" t="s">
        <v>4</v>
      </c>
      <c r="O4" s="96" t="s">
        <v>37</v>
      </c>
      <c r="P4" s="96" t="s">
        <v>38</v>
      </c>
      <c r="Q4" s="96" t="s">
        <v>27</v>
      </c>
      <c r="R4" s="96" t="s">
        <v>28</v>
      </c>
    </row>
    <row r="5" spans="2:18" x14ac:dyDescent="0.35">
      <c r="B5" t="s">
        <v>178</v>
      </c>
      <c r="C5" t="s">
        <v>185</v>
      </c>
      <c r="D5" t="s">
        <v>186</v>
      </c>
      <c r="E5" t="s">
        <v>175</v>
      </c>
      <c r="F5" s="12" t="s">
        <v>176</v>
      </c>
      <c r="G5" s="68" t="s">
        <v>177</v>
      </c>
      <c r="H5" t="s">
        <v>174</v>
      </c>
      <c r="J5" s="97" t="s">
        <v>63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35">
      <c r="B6" s="80" t="str">
        <f>D15</f>
        <v>~FI_T: author = AK; version = v03</v>
      </c>
      <c r="D6" s="11" t="s">
        <v>182</v>
      </c>
      <c r="F6" s="12"/>
      <c r="G6" s="68" t="s">
        <v>187</v>
      </c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35">
      <c r="B7" s="80">
        <f>G20</f>
        <v>0.9</v>
      </c>
      <c r="D7" t="s">
        <v>181</v>
      </c>
      <c r="F7" s="12"/>
      <c r="G7" s="68"/>
      <c r="H7" s="102">
        <v>45414</v>
      </c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35">
      <c r="B8" s="97" t="str">
        <f>J3</f>
        <v>Csets</v>
      </c>
      <c r="D8" s="11" t="s">
        <v>182</v>
      </c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35">
      <c r="B9" s="7">
        <f>F19</f>
        <v>0</v>
      </c>
      <c r="D9" s="11" t="s">
        <v>179</v>
      </c>
      <c r="F9" s="12"/>
      <c r="G9" s="68"/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35">
      <c r="B10" t="str">
        <f>B21</f>
        <v>FTE-ELCOIL</v>
      </c>
      <c r="D10" s="11" t="s">
        <v>180</v>
      </c>
      <c r="F10" s="12"/>
      <c r="G10" s="68"/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35">
      <c r="B11">
        <f>G26</f>
        <v>1</v>
      </c>
      <c r="C11">
        <f>H28</f>
        <v>30</v>
      </c>
      <c r="D11" s="11" t="s">
        <v>181</v>
      </c>
      <c r="F11" s="12"/>
      <c r="G11" s="68"/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35">
      <c r="B12" t="str">
        <f>G16</f>
        <v>EFF~2020</v>
      </c>
      <c r="D12" s="11" t="s">
        <v>188</v>
      </c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35">
      <c r="E13" s="12"/>
      <c r="F13" s="12"/>
      <c r="G13" s="68"/>
      <c r="H13" s="11"/>
      <c r="J13" s="97"/>
      <c r="K13" s="97"/>
      <c r="L13" s="97"/>
      <c r="M13" s="98"/>
      <c r="N13" s="97"/>
      <c r="O13" s="97"/>
      <c r="P13" s="97"/>
      <c r="Q13" s="97"/>
      <c r="R13" s="97"/>
    </row>
    <row r="14" spans="2:18" x14ac:dyDescent="0.35">
      <c r="L14" s="21"/>
      <c r="M14" s="22"/>
    </row>
    <row r="15" spans="2:18" ht="13.15" x14ac:dyDescent="0.4">
      <c r="D15" s="4" t="s">
        <v>189</v>
      </c>
      <c r="E15" s="4"/>
      <c r="F15" s="4"/>
      <c r="J15" s="92" t="s">
        <v>14</v>
      </c>
      <c r="K15" s="92"/>
      <c r="L15" s="97"/>
      <c r="M15" s="97"/>
      <c r="N15" s="97"/>
      <c r="O15" s="97"/>
      <c r="P15" s="97"/>
      <c r="Q15" s="97"/>
      <c r="R15" s="97"/>
    </row>
    <row r="16" spans="2:18" ht="13.15" x14ac:dyDescent="0.4">
      <c r="B16" s="16" t="s">
        <v>1</v>
      </c>
      <c r="C16" s="16" t="s">
        <v>5</v>
      </c>
      <c r="D16" s="16" t="s">
        <v>6</v>
      </c>
      <c r="E16" s="73" t="s">
        <v>139</v>
      </c>
      <c r="F16" s="71" t="s">
        <v>122</v>
      </c>
      <c r="G16" s="71" t="s">
        <v>190</v>
      </c>
      <c r="H16" s="71" t="s">
        <v>69</v>
      </c>
      <c r="J16" s="94" t="s">
        <v>11</v>
      </c>
      <c r="K16" s="95" t="s">
        <v>29</v>
      </c>
      <c r="L16" s="94" t="s">
        <v>1</v>
      </c>
      <c r="M16" s="94" t="s">
        <v>2</v>
      </c>
      <c r="N16" s="94" t="s">
        <v>15</v>
      </c>
      <c r="O16" s="94" t="s">
        <v>16</v>
      </c>
      <c r="P16" s="94" t="s">
        <v>17</v>
      </c>
      <c r="Q16" s="94" t="s">
        <v>18</v>
      </c>
      <c r="R16" s="94" t="s">
        <v>19</v>
      </c>
    </row>
    <row r="17" spans="2:18" ht="21" thickBot="1" x14ac:dyDescent="0.4">
      <c r="B17" s="15" t="s">
        <v>36</v>
      </c>
      <c r="C17" s="15" t="s">
        <v>31</v>
      </c>
      <c r="D17" s="15" t="s">
        <v>32</v>
      </c>
      <c r="E17" s="15" t="s">
        <v>138</v>
      </c>
      <c r="F17" s="15" t="s">
        <v>33</v>
      </c>
      <c r="G17" s="15" t="s">
        <v>74</v>
      </c>
      <c r="H17" s="15" t="s">
        <v>158</v>
      </c>
      <c r="J17" s="96" t="s">
        <v>35</v>
      </c>
      <c r="K17" s="96" t="s">
        <v>30</v>
      </c>
      <c r="L17" s="96" t="s">
        <v>20</v>
      </c>
      <c r="M17" s="96" t="s">
        <v>21</v>
      </c>
      <c r="N17" s="96" t="s">
        <v>22</v>
      </c>
      <c r="O17" s="96" t="s">
        <v>23</v>
      </c>
      <c r="P17" s="96" t="s">
        <v>40</v>
      </c>
      <c r="Q17" s="96" t="s">
        <v>39</v>
      </c>
      <c r="R17" s="96" t="s">
        <v>24</v>
      </c>
    </row>
    <row r="18" spans="2:18" ht="13.15" thickBot="1" x14ac:dyDescent="0.4">
      <c r="B18" s="14" t="s">
        <v>75</v>
      </c>
      <c r="C18" s="14"/>
      <c r="D18" s="14"/>
      <c r="E18" s="13"/>
      <c r="F18" s="13" t="str">
        <f>F2&amp;"a"</f>
        <v>M€2005a</v>
      </c>
      <c r="G18" s="13"/>
      <c r="H18" s="13" t="s">
        <v>76</v>
      </c>
      <c r="J18" s="96" t="s">
        <v>70</v>
      </c>
      <c r="K18" s="99"/>
      <c r="L18" s="99"/>
      <c r="M18" s="99"/>
      <c r="N18" s="99"/>
      <c r="O18" s="99"/>
      <c r="P18" s="99"/>
      <c r="Q18" s="99"/>
      <c r="R18" s="99"/>
    </row>
    <row r="19" spans="2:18" x14ac:dyDescent="0.35">
      <c r="B19" s="21" t="str">
        <f>Sector_Fuels_ELC!L19</f>
        <v>FTE-ELCCOA</v>
      </c>
      <c r="C19" t="str">
        <f>RIGHT(D19,3)</f>
        <v>COA</v>
      </c>
      <c r="D19" s="21" t="str">
        <f>L5</f>
        <v>ELCCOA</v>
      </c>
      <c r="E19" s="12"/>
      <c r="F19" s="12"/>
      <c r="G19" s="63">
        <v>1</v>
      </c>
      <c r="H19" s="64">
        <v>30</v>
      </c>
      <c r="J19" s="93" t="s">
        <v>94</v>
      </c>
      <c r="K19" s="100"/>
      <c r="L19" s="97" t="str">
        <f t="shared" ref="L19:L26" si="1">"FT"&amp;$G$2&amp;"-"&amp;L5</f>
        <v>FTE-ELCCOA</v>
      </c>
      <c r="M19" s="98" t="str">
        <f t="shared" ref="M19:M26" si="2">$D$2&amp;" Technology"&amp;" "&amp;$G$1&amp;" "&amp;M5</f>
        <v>Sector Fuel Technology Existing Electricity Plants Solid Fuels</v>
      </c>
      <c r="N19" s="97" t="str">
        <f t="shared" ref="N19:N26" si="3">$E$2</f>
        <v>PJ</v>
      </c>
      <c r="O19" s="97" t="str">
        <f t="shared" ref="O19:O26" si="4">$E$2&amp;"a"</f>
        <v>PJa</v>
      </c>
      <c r="P19" s="97"/>
      <c r="Q19" s="97"/>
      <c r="R19" s="97"/>
    </row>
    <row r="20" spans="2:18" x14ac:dyDescent="0.35">
      <c r="B20" s="21" t="str">
        <f>Sector_Fuels_ELC!L20</f>
        <v>FTE-ELCGAS</v>
      </c>
      <c r="C20" t="str">
        <f>RIGHT(D20,3)</f>
        <v>GAS</v>
      </c>
      <c r="D20" s="21" t="str">
        <f>L6</f>
        <v>ELCGAS</v>
      </c>
      <c r="E20" s="12"/>
      <c r="F20" s="12"/>
      <c r="G20" s="63">
        <v>0.9</v>
      </c>
      <c r="H20" s="64">
        <v>30</v>
      </c>
      <c r="J20" s="97"/>
      <c r="K20" s="100"/>
      <c r="L20" s="97" t="str">
        <f t="shared" si="1"/>
        <v>FTE-ELCGAS</v>
      </c>
      <c r="M20" s="98" t="str">
        <f t="shared" si="2"/>
        <v>Sector Fuel Technology Existing Electricity Plants Natural Gas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35">
      <c r="B21" s="21" t="str">
        <f>Sector_Fuels_ELC!L21</f>
        <v>FTE-ELCOIL</v>
      </c>
      <c r="C21" t="str">
        <f>'EB1'!G$2</f>
        <v>DSL</v>
      </c>
      <c r="D21" s="21" t="str">
        <f>L7</f>
        <v>ELCOIL</v>
      </c>
      <c r="E21" s="62">
        <f>-'EB1'!G$6/-SUM('EB1'!$G$6:$M$6)</f>
        <v>4.9257354796510562E-2</v>
      </c>
      <c r="F21" s="12"/>
      <c r="G21" s="63">
        <v>1</v>
      </c>
      <c r="H21" s="64">
        <v>30</v>
      </c>
      <c r="J21" s="100"/>
      <c r="K21" s="100"/>
      <c r="L21" s="97" t="str">
        <f t="shared" si="1"/>
        <v>FTE-ELCOIL</v>
      </c>
      <c r="M21" s="98" t="str">
        <f t="shared" si="2"/>
        <v>Sector Fuel Technology Existing Electricity Plants oil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35">
      <c r="B22" s="21"/>
      <c r="C22" t="str">
        <f>'EB1'!I$2</f>
        <v>LPG</v>
      </c>
      <c r="D22" s="21"/>
      <c r="E22" s="62">
        <f>-'EB1'!I$6/-SUM('EB1'!$G$6:$M$6)</f>
        <v>3.8926710484734312E-2</v>
      </c>
      <c r="F22" s="12"/>
      <c r="G22" s="63"/>
      <c r="H22" s="64"/>
      <c r="J22" s="97"/>
      <c r="K22" s="97"/>
      <c r="L22" s="97" t="str">
        <f t="shared" si="1"/>
        <v>FTE-ELCNUC</v>
      </c>
      <c r="M22" s="98" t="str">
        <f t="shared" si="2"/>
        <v>Sector Fuel Technology Existing Electricity Plants Nuclear Energy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35">
      <c r="B23" s="21"/>
      <c r="C23" t="str">
        <f>'EB1'!L$2</f>
        <v>HFO</v>
      </c>
      <c r="D23" s="21"/>
      <c r="E23" s="62">
        <f>-'EB1'!L$6/-SUM('EB1'!$G$6:$M$6)</f>
        <v>0.85705723214511731</v>
      </c>
      <c r="F23" s="12"/>
      <c r="G23" s="63"/>
      <c r="H23" s="64"/>
      <c r="J23" s="97"/>
      <c r="K23" s="97"/>
      <c r="L23" s="97" t="str">
        <f t="shared" si="1"/>
        <v>FTE-ELCBIO</v>
      </c>
      <c r="M23" s="98" t="str">
        <f t="shared" si="2"/>
        <v>Sector Fuel Technology Existing Electricity Plants Biomass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35">
      <c r="B24" s="21"/>
      <c r="C24" t="str">
        <f>'EB1'!M$2</f>
        <v>OPP</v>
      </c>
      <c r="D24" s="21"/>
      <c r="E24" s="62">
        <f>-'EB1'!M$6/-SUM('EB1'!$G$6:$M$6)</f>
        <v>5.4758702573637796E-2</v>
      </c>
      <c r="F24" s="12"/>
      <c r="G24" s="63"/>
      <c r="H24" s="64"/>
      <c r="J24" s="97"/>
      <c r="K24" s="97"/>
      <c r="L24" s="97" t="str">
        <f t="shared" si="1"/>
        <v>FTE-ELCHYD</v>
      </c>
      <c r="M24" s="98" t="str">
        <f t="shared" si="2"/>
        <v>Sector Fuel Technology Existing Electricity Plants Hydro power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35">
      <c r="B25" s="21" t="str">
        <f>Sector_Fuels_ELC!L22</f>
        <v>FTE-ELCNUC</v>
      </c>
      <c r="C25" t="str">
        <f>RIGHT(D25,3)</f>
        <v>NUC</v>
      </c>
      <c r="D25" s="21" t="str">
        <f>L8</f>
        <v>ELCNUC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FTE-ELCWIN</v>
      </c>
      <c r="M25" s="98" t="str">
        <f t="shared" si="2"/>
        <v>Sector Fuel Technology Existing Electricity Plants Wind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35">
      <c r="B26" s="21" t="str">
        <f>Sector_Fuels_ELC!L23</f>
        <v>FTE-ELCBIO</v>
      </c>
      <c r="C26" t="str">
        <f>RIGHT(D26,3)</f>
        <v>BIO</v>
      </c>
      <c r="D26" s="21" t="str">
        <f>L9</f>
        <v>ELCBIO</v>
      </c>
      <c r="E26" s="12"/>
      <c r="F26" s="12"/>
      <c r="G26" s="63">
        <v>1</v>
      </c>
      <c r="H26" s="64">
        <v>30</v>
      </c>
      <c r="J26" s="97"/>
      <c r="K26" s="97"/>
      <c r="L26" s="97" t="str">
        <f t="shared" si="1"/>
        <v>FTE-ELCSOL</v>
      </c>
      <c r="M26" s="98" t="str">
        <f t="shared" si="2"/>
        <v>Sector Fuel Technology Existing Electricity Plants Solar energy</v>
      </c>
      <c r="N26" s="97" t="str">
        <f t="shared" si="3"/>
        <v>PJ</v>
      </c>
      <c r="O26" s="97" t="str">
        <f t="shared" si="4"/>
        <v>PJa</v>
      </c>
      <c r="P26" s="97"/>
      <c r="Q26" s="97"/>
      <c r="R26" s="97"/>
    </row>
    <row r="27" spans="2:18" x14ac:dyDescent="0.35">
      <c r="B27" s="21" t="str">
        <f>Sector_Fuels_ELC!L24</f>
        <v>FTE-ELCHYD</v>
      </c>
      <c r="C27" t="str">
        <f>RIGHT(D27,3)</f>
        <v>HYD</v>
      </c>
      <c r="D27" s="21" t="str">
        <f>L10</f>
        <v>ELCHYD</v>
      </c>
      <c r="E27" s="12"/>
      <c r="F27" s="12"/>
      <c r="G27" s="63">
        <v>1</v>
      </c>
      <c r="H27" s="64">
        <v>30</v>
      </c>
    </row>
    <row r="28" spans="2:18" x14ac:dyDescent="0.35">
      <c r="B28" s="21" t="str">
        <f>Sector_Fuels_ELC!L25</f>
        <v>FTE-ELCWIN</v>
      </c>
      <c r="C28" t="str">
        <f>RIGHT(D28,3)</f>
        <v>WIN</v>
      </c>
      <c r="D28" s="21" t="str">
        <f>L11</f>
        <v>ELCWIN</v>
      </c>
      <c r="E28" s="12"/>
      <c r="F28" s="12"/>
      <c r="G28" s="63">
        <v>1</v>
      </c>
      <c r="H28" s="64">
        <v>30</v>
      </c>
    </row>
    <row r="29" spans="2:18" x14ac:dyDescent="0.35">
      <c r="B29" s="21" t="str">
        <f>Sector_Fuels_ELC!L26</f>
        <v>FTE-ELCSOL</v>
      </c>
      <c r="C29" t="str">
        <f>RIGHT(D29,3)</f>
        <v>SOL</v>
      </c>
      <c r="D29" s="21" t="str">
        <f>L12</f>
        <v>ELCSOL</v>
      </c>
      <c r="E29" s="12"/>
      <c r="F29" s="12"/>
      <c r="G29" s="63">
        <v>1</v>
      </c>
      <c r="H29" s="64">
        <v>30</v>
      </c>
    </row>
    <row r="33" spans="2:3" x14ac:dyDescent="0.35">
      <c r="B33" s="44"/>
      <c r="C33" s="1" t="s">
        <v>143</v>
      </c>
    </row>
    <row r="34" spans="2:3" x14ac:dyDescent="0.35">
      <c r="B34" s="60"/>
      <c r="C34" s="1" t="s">
        <v>144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zoomScale="120" zoomScaleNormal="120" workbookViewId="0"/>
  </sheetViews>
  <sheetFormatPr defaultColWidth="8.86328125" defaultRowHeight="12.75" x14ac:dyDescent="0.35"/>
  <cols>
    <col min="1" max="1" width="3" style="21" customWidth="1"/>
    <col min="2" max="2" width="16.3984375" style="21" customWidth="1"/>
    <col min="3" max="3" width="12.1328125" style="21" bestFit="1" customWidth="1"/>
    <col min="4" max="4" width="11.265625" style="21" bestFit="1" customWidth="1"/>
    <col min="5" max="6" width="12" style="21" bestFit="1" customWidth="1"/>
    <col min="7" max="7" width="13.1328125" style="21" bestFit="1" customWidth="1"/>
    <col min="8" max="8" width="7.86328125" style="21" bestFit="1" customWidth="1"/>
    <col min="9" max="10" width="4.3984375" style="21" bestFit="1" customWidth="1"/>
    <col min="11" max="11" width="8.3984375" style="21" bestFit="1" customWidth="1"/>
    <col min="12" max="12" width="9.1328125" style="21" bestFit="1" customWidth="1"/>
    <col min="13" max="13" width="8.86328125" style="21" bestFit="1" customWidth="1"/>
    <col min="14" max="14" width="8.1328125" style="21" bestFit="1" customWidth="1"/>
    <col min="15" max="15" width="10" style="21" bestFit="1" customWidth="1"/>
    <col min="16" max="16" width="9.86328125" style="21" bestFit="1" customWidth="1"/>
    <col min="17" max="18" width="8.86328125" style="21" bestFit="1" customWidth="1"/>
    <col min="19" max="19" width="15" style="21" bestFit="1" customWidth="1"/>
    <col min="20" max="20" width="13.265625" style="21" bestFit="1" customWidth="1"/>
    <col min="21" max="21" width="2" style="21" bestFit="1" customWidth="1"/>
    <col min="22" max="22" width="13.59765625" style="21" bestFit="1" customWidth="1"/>
    <col min="23" max="23" width="2.1328125" style="21" bestFit="1" customWidth="1"/>
    <col min="24" max="24" width="12.3984375" bestFit="1" customWidth="1"/>
    <col min="25" max="25" width="7.3984375" bestFit="1" customWidth="1"/>
    <col min="26" max="26" width="14.59765625" bestFit="1" customWidth="1"/>
    <col min="27" max="27" width="43.265625" bestFit="1" customWidth="1"/>
    <col min="28" max="28" width="6.265625" customWidth="1"/>
    <col min="29" max="29" width="11.3984375" bestFit="1" customWidth="1"/>
    <col min="30" max="30" width="13.59765625" bestFit="1" customWidth="1"/>
    <col min="31" max="31" width="15" bestFit="1" customWidth="1"/>
    <col min="32" max="32" width="8.1328125" bestFit="1" customWidth="1"/>
    <col min="33" max="16384" width="8.86328125" style="21"/>
  </cols>
  <sheetData>
    <row r="1" spans="2:32" ht="14.25" x14ac:dyDescent="0.45">
      <c r="B1" s="20" t="s">
        <v>64</v>
      </c>
      <c r="C1" s="8" t="s">
        <v>66</v>
      </c>
      <c r="D1" s="8" t="s">
        <v>96</v>
      </c>
      <c r="E1" s="20" t="s">
        <v>22</v>
      </c>
      <c r="F1" s="20" t="s">
        <v>98</v>
      </c>
      <c r="G1" s="20" t="s">
        <v>68</v>
      </c>
      <c r="H1" s="20" t="s">
        <v>82</v>
      </c>
      <c r="I1" s="20"/>
      <c r="J1" s="20"/>
    </row>
    <row r="2" spans="2:32" ht="31.5" x14ac:dyDescent="0.5">
      <c r="B2" s="10" t="str">
        <f>'EB1'!B6</f>
        <v>ELC</v>
      </c>
      <c r="C2" s="18" t="str">
        <f>'EB1'!C6</f>
        <v>Electricity Plants</v>
      </c>
      <c r="D2" s="18" t="s">
        <v>99</v>
      </c>
      <c r="E2" s="10" t="str">
        <f>'EB1'!Z2</f>
        <v>PJ</v>
      </c>
      <c r="F2" s="10" t="s">
        <v>100</v>
      </c>
      <c r="G2" s="10" t="str">
        <f>'EB1'!Y2</f>
        <v>M€2005</v>
      </c>
      <c r="H2" s="10" t="s">
        <v>83</v>
      </c>
      <c r="I2" s="10"/>
      <c r="J2" s="10"/>
      <c r="X2" s="92" t="s">
        <v>13</v>
      </c>
      <c r="Y2" s="92"/>
      <c r="Z2" s="93"/>
      <c r="AA2" s="93"/>
      <c r="AB2" s="93"/>
      <c r="AC2" s="93"/>
      <c r="AD2" s="93"/>
      <c r="AE2" s="93"/>
      <c r="AF2" s="93"/>
    </row>
    <row r="3" spans="2:32" ht="13.15" x14ac:dyDescent="0.4">
      <c r="X3" s="94" t="s">
        <v>7</v>
      </c>
      <c r="Y3" s="95" t="s">
        <v>29</v>
      </c>
      <c r="Z3" s="94" t="s">
        <v>0</v>
      </c>
      <c r="AA3" s="94" t="s">
        <v>3</v>
      </c>
      <c r="AB3" s="94" t="s">
        <v>4</v>
      </c>
      <c r="AC3" s="94" t="s">
        <v>8</v>
      </c>
      <c r="AD3" s="94" t="s">
        <v>9</v>
      </c>
      <c r="AE3" s="94" t="s">
        <v>10</v>
      </c>
      <c r="AF3" s="94" t="s">
        <v>12</v>
      </c>
    </row>
    <row r="4" spans="2:32" ht="22.15" thickBot="1" x14ac:dyDescent="0.55000000000000004">
      <c r="B4" s="25" t="s">
        <v>106</v>
      </c>
      <c r="C4" s="8" t="s">
        <v>113</v>
      </c>
      <c r="D4" s="8" t="s">
        <v>107</v>
      </c>
      <c r="E4" s="8" t="s">
        <v>108</v>
      </c>
      <c r="F4" s="8" t="s">
        <v>121</v>
      </c>
      <c r="K4" s="9"/>
      <c r="L4" s="9"/>
      <c r="O4" s="9"/>
      <c r="X4" s="96" t="s">
        <v>34</v>
      </c>
      <c r="Y4" s="96" t="s">
        <v>30</v>
      </c>
      <c r="Z4" s="96" t="s">
        <v>25</v>
      </c>
      <c r="AA4" s="96" t="s">
        <v>26</v>
      </c>
      <c r="AB4" s="96" t="s">
        <v>4</v>
      </c>
      <c r="AC4" s="96" t="s">
        <v>37</v>
      </c>
      <c r="AD4" s="96" t="s">
        <v>38</v>
      </c>
      <c r="AE4" s="96" t="s">
        <v>27</v>
      </c>
      <c r="AF4" s="96" t="s">
        <v>28</v>
      </c>
    </row>
    <row r="5" spans="2:32" ht="15.75" x14ac:dyDescent="0.5">
      <c r="B5" s="24" t="s">
        <v>112</v>
      </c>
      <c r="C5" s="10" t="s">
        <v>111</v>
      </c>
      <c r="D5" s="10" t="s">
        <v>110</v>
      </c>
      <c r="E5" s="10" t="s">
        <v>109</v>
      </c>
      <c r="F5" s="10" t="s">
        <v>84</v>
      </c>
      <c r="K5" s="9"/>
      <c r="L5" s="9"/>
      <c r="O5" s="9"/>
      <c r="X5" s="93" t="s">
        <v>63</v>
      </c>
      <c r="Y5" s="97"/>
      <c r="Z5" s="93" t="str">
        <f>'EB1'!$U$2</f>
        <v>ELC</v>
      </c>
      <c r="AA5" s="93" t="str">
        <f>'EB1'!$U$3</f>
        <v>Electricity</v>
      </c>
      <c r="AB5" s="93" t="str">
        <f>$E$2</f>
        <v>PJ</v>
      </c>
      <c r="AC5" s="93"/>
      <c r="AD5" s="93" t="s">
        <v>115</v>
      </c>
      <c r="AE5" s="93"/>
      <c r="AF5" s="93" t="s">
        <v>47</v>
      </c>
    </row>
    <row r="6" spans="2:32" x14ac:dyDescent="0.35">
      <c r="X6" s="97" t="s">
        <v>87</v>
      </c>
      <c r="Y6" s="97"/>
      <c r="Z6" s="97" t="str">
        <f>$B$2&amp;'EB1'!$C$15</f>
        <v>ELCCO2</v>
      </c>
      <c r="AA6" s="97" t="str">
        <f>$C$2&amp;" "&amp;'EB1'!$C$16</f>
        <v>Electricity Plants Carbon dioxide</v>
      </c>
      <c r="AB6" s="97" t="str">
        <f>'EB1'!$AA$2</f>
        <v>kt</v>
      </c>
      <c r="AC6" s="97"/>
      <c r="AD6" s="97"/>
      <c r="AE6" s="97"/>
      <c r="AF6" s="97"/>
    </row>
    <row r="7" spans="2:32" ht="13.15" x14ac:dyDescent="0.4">
      <c r="G7" s="21">
        <v>0.1</v>
      </c>
      <c r="H7" s="21">
        <v>0.4</v>
      </c>
      <c r="I7" s="21">
        <v>0.3</v>
      </c>
      <c r="J7" s="21">
        <v>0.2</v>
      </c>
      <c r="X7" s="2"/>
      <c r="Y7" s="2"/>
    </row>
    <row r="8" spans="2:32" ht="13.15" x14ac:dyDescent="0.4">
      <c r="D8" s="4" t="s">
        <v>171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X8" s="92" t="s">
        <v>14</v>
      </c>
      <c r="Y8" s="92"/>
      <c r="Z8" s="93"/>
      <c r="AA8" s="93"/>
      <c r="AB8" s="93"/>
      <c r="AC8" s="93"/>
      <c r="AD8" s="93"/>
      <c r="AE8" s="93"/>
      <c r="AF8" s="93"/>
    </row>
    <row r="9" spans="2:32" ht="12.75" customHeight="1" x14ac:dyDescent="0.4">
      <c r="B9" s="17" t="s">
        <v>1</v>
      </c>
      <c r="C9" s="17" t="s">
        <v>5</v>
      </c>
      <c r="D9" s="17" t="s">
        <v>6</v>
      </c>
      <c r="E9" s="17" t="s">
        <v>162</v>
      </c>
      <c r="F9" s="17" t="s">
        <v>163</v>
      </c>
      <c r="G9" s="71" t="s">
        <v>166</v>
      </c>
      <c r="H9" s="71" t="s">
        <v>167</v>
      </c>
      <c r="I9" s="71" t="s">
        <v>168</v>
      </c>
      <c r="J9" s="71" t="s">
        <v>169</v>
      </c>
      <c r="K9" s="71">
        <v>2030</v>
      </c>
      <c r="L9" s="71" t="s">
        <v>170</v>
      </c>
      <c r="M9" s="71" t="s">
        <v>72</v>
      </c>
      <c r="N9" s="71" t="s">
        <v>165</v>
      </c>
      <c r="O9" s="71" t="s">
        <v>160</v>
      </c>
      <c r="P9" s="71" t="s">
        <v>71</v>
      </c>
      <c r="Q9" s="71" t="s">
        <v>102</v>
      </c>
      <c r="R9" s="71" t="s">
        <v>69</v>
      </c>
      <c r="S9" s="71" t="s">
        <v>159</v>
      </c>
      <c r="T9" s="71" t="s">
        <v>117</v>
      </c>
      <c r="U9" s="23"/>
      <c r="V9" s="88" t="s">
        <v>114</v>
      </c>
      <c r="W9" s="27"/>
      <c r="X9" s="94" t="s">
        <v>11</v>
      </c>
      <c r="Y9" s="95" t="s">
        <v>29</v>
      </c>
      <c r="Z9" s="94" t="s">
        <v>1</v>
      </c>
      <c r="AA9" s="94" t="s">
        <v>2</v>
      </c>
      <c r="AB9" s="94" t="s">
        <v>15</v>
      </c>
      <c r="AC9" s="94" t="s">
        <v>16</v>
      </c>
      <c r="AD9" s="94" t="s">
        <v>17</v>
      </c>
      <c r="AE9" s="94" t="s">
        <v>18</v>
      </c>
      <c r="AF9" s="94" t="s">
        <v>19</v>
      </c>
    </row>
    <row r="10" spans="2:32" ht="21" thickBot="1" x14ac:dyDescent="0.4">
      <c r="B10" s="15" t="s">
        <v>36</v>
      </c>
      <c r="C10" s="15" t="s">
        <v>31</v>
      </c>
      <c r="D10" s="15" t="s">
        <v>32</v>
      </c>
      <c r="E10" s="15" t="s">
        <v>164</v>
      </c>
      <c r="F10" s="15" t="s">
        <v>164</v>
      </c>
      <c r="G10" s="15"/>
      <c r="H10" s="15"/>
      <c r="I10" s="15"/>
      <c r="J10" s="15"/>
      <c r="K10" s="77" t="s">
        <v>119</v>
      </c>
      <c r="L10" s="15"/>
      <c r="M10" s="15" t="s">
        <v>74</v>
      </c>
      <c r="N10" s="77" t="s">
        <v>81</v>
      </c>
      <c r="O10" s="15" t="s">
        <v>161</v>
      </c>
      <c r="P10" s="15" t="s">
        <v>80</v>
      </c>
      <c r="Q10" s="15" t="s">
        <v>104</v>
      </c>
      <c r="R10" s="15" t="s">
        <v>158</v>
      </c>
      <c r="S10" s="15" t="s">
        <v>105</v>
      </c>
      <c r="T10" s="15" t="s">
        <v>118</v>
      </c>
      <c r="V10" s="30" t="s">
        <v>103</v>
      </c>
      <c r="W10" s="28"/>
      <c r="X10" s="96" t="s">
        <v>35</v>
      </c>
      <c r="Y10" s="96" t="s">
        <v>30</v>
      </c>
      <c r="Z10" s="96" t="s">
        <v>20</v>
      </c>
      <c r="AA10" s="96" t="s">
        <v>21</v>
      </c>
      <c r="AB10" s="96" t="s">
        <v>22</v>
      </c>
      <c r="AC10" s="96" t="s">
        <v>23</v>
      </c>
      <c r="AD10" s="96" t="s">
        <v>40</v>
      </c>
      <c r="AE10" s="96" t="s">
        <v>39</v>
      </c>
      <c r="AF10" s="96" t="s">
        <v>24</v>
      </c>
    </row>
    <row r="11" spans="2:32" ht="13.15" thickBot="1" x14ac:dyDescent="0.4">
      <c r="B11" s="14" t="s">
        <v>75</v>
      </c>
      <c r="C11" s="14"/>
      <c r="D11" s="14"/>
      <c r="E11" s="13" t="str">
        <f>$F$2</f>
        <v>GW</v>
      </c>
      <c r="F11" s="13" t="str">
        <f>$F$2</f>
        <v>GW</v>
      </c>
      <c r="G11" s="13"/>
      <c r="H11" s="72"/>
      <c r="I11" s="72"/>
      <c r="J11" s="72"/>
      <c r="K11" s="72" t="str">
        <f>$F$2</f>
        <v>GW</v>
      </c>
      <c r="L11" s="72"/>
      <c r="M11" s="13"/>
      <c r="N11" s="72"/>
      <c r="O11" s="13" t="str">
        <f>$G$2&amp;"/"&amp;$F$2</f>
        <v>M€2005/GW</v>
      </c>
      <c r="P11" s="13" t="str">
        <f>$G$2&amp;"/"&amp;$F$2</f>
        <v>M€2005/GW</v>
      </c>
      <c r="Q11" s="13" t="str">
        <f>$G$2&amp;"/"&amp;$E$2</f>
        <v>M€2005/PJ</v>
      </c>
      <c r="R11" s="13" t="s">
        <v>76</v>
      </c>
      <c r="S11" s="13" t="str">
        <f>$E$2&amp;"/"&amp;$F$2</f>
        <v>PJ/GW</v>
      </c>
      <c r="T11" s="13"/>
      <c r="V11" s="89" t="s">
        <v>120</v>
      </c>
      <c r="W11" s="28"/>
      <c r="X11" s="96" t="s">
        <v>70</v>
      </c>
      <c r="Y11" s="96"/>
      <c r="Z11" s="96"/>
      <c r="AA11" s="96"/>
      <c r="AB11" s="96"/>
      <c r="AC11" s="96"/>
      <c r="AD11" s="96"/>
      <c r="AE11" s="96"/>
      <c r="AF11" s="96"/>
    </row>
    <row r="12" spans="2:32" x14ac:dyDescent="0.35">
      <c r="B12" s="21" t="str">
        <f t="shared" ref="B12:B19" si="0">Z12</f>
        <v>ELCTECOA00</v>
      </c>
      <c r="C12" s="21" t="str">
        <f>$B$2&amp;RIGHT(Sector_Fuels_ELC!L5,3)</f>
        <v>ELCCOA</v>
      </c>
      <c r="D12" s="21" t="str">
        <f t="shared" ref="D12:D19" si="1">$Z$5</f>
        <v>ELC</v>
      </c>
      <c r="G12" s="86">
        <f>G$7*$G26</f>
        <v>8.9372771062763032</v>
      </c>
      <c r="H12" s="86">
        <f>H$7*$G26</f>
        <v>35.749108425105213</v>
      </c>
      <c r="I12" s="86">
        <f>I$7*$G26</f>
        <v>26.811831318828904</v>
      </c>
      <c r="J12" s="86">
        <f>J$7*$G26</f>
        <v>17.874554212552606</v>
      </c>
      <c r="K12" s="61">
        <v>0</v>
      </c>
      <c r="L12" s="61">
        <v>10</v>
      </c>
      <c r="M12" s="67">
        <v>0.38400000000000001</v>
      </c>
      <c r="N12" s="67">
        <v>0.85</v>
      </c>
      <c r="O12" s="66"/>
      <c r="P12" s="67">
        <v>40</v>
      </c>
      <c r="Q12" s="67">
        <v>0.5</v>
      </c>
      <c r="R12" s="66">
        <v>30</v>
      </c>
      <c r="S12" s="66">
        <v>31.536000000000001</v>
      </c>
      <c r="T12" s="67">
        <v>1</v>
      </c>
      <c r="V12" s="26">
        <f t="shared" ref="V12:V19" si="2">G12*$N12*$S12</f>
        <v>239.56907520000007</v>
      </c>
      <c r="W12" s="87"/>
      <c r="X12" s="97" t="s">
        <v>101</v>
      </c>
      <c r="Y12" s="97"/>
      <c r="Z12" s="97" t="str">
        <f>$B$2&amp;$C$5&amp;$H$2&amp;RIGHT(Sector_Fuels_ELC!$L$5,3)&amp;"00"</f>
        <v>ELCTECOA00</v>
      </c>
      <c r="AA12" s="98" t="str">
        <f>$D$2&amp;" "&amp;$H$1&amp;RIGHT(Z12,2)&amp;" - "&amp;'EB1'!D3</f>
        <v>Power Plants Existing00 - Solid Fuels</v>
      </c>
      <c r="AB12" s="97" t="str">
        <f t="shared" ref="AB12:AB19" si="3">$E$2</f>
        <v>PJ</v>
      </c>
      <c r="AC12" s="97" t="str">
        <f t="shared" ref="AC12:AC19" si="4">$F$2</f>
        <v>GW</v>
      </c>
      <c r="AD12" s="93" t="s">
        <v>116</v>
      </c>
      <c r="AE12" s="97" t="s">
        <v>47</v>
      </c>
      <c r="AF12" s="97"/>
    </row>
    <row r="13" spans="2:32" x14ac:dyDescent="0.35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 t="shared" ref="G13:J16" si="5">G$7*$G27</f>
        <v>4.1450437783149789</v>
      </c>
      <c r="H13" s="86">
        <f t="shared" si="5"/>
        <v>16.580175113259916</v>
      </c>
      <c r="I13" s="86">
        <f t="shared" si="5"/>
        <v>12.435131334944936</v>
      </c>
      <c r="J13" s="86">
        <f t="shared" si="5"/>
        <v>8.2900875566299579</v>
      </c>
      <c r="K13" s="61">
        <v>0</v>
      </c>
      <c r="L13" s="61"/>
      <c r="M13" s="67">
        <v>0.4929</v>
      </c>
      <c r="N13" s="67">
        <v>0.85</v>
      </c>
      <c r="O13" s="66"/>
      <c r="P13" s="67">
        <v>35</v>
      </c>
      <c r="Q13" s="67">
        <v>0.4</v>
      </c>
      <c r="R13" s="66">
        <v>20</v>
      </c>
      <c r="S13" s="66">
        <v>31.536000000000001</v>
      </c>
      <c r="T13" s="67">
        <v>1</v>
      </c>
      <c r="V13" s="26">
        <f t="shared" si="2"/>
        <v>111.11038550400001</v>
      </c>
      <c r="W13" s="29"/>
      <c r="X13" s="97"/>
      <c r="Y13" s="97"/>
      <c r="Z13" s="97" t="str">
        <f>$B$2&amp;$C$5&amp;$H$2&amp;RIGHT(Sector_Fuels_ELC!$L$6,3)&amp;"00"</f>
        <v>ELCTEGAS00</v>
      </c>
      <c r="AA13" s="98" t="str">
        <f>$D$2&amp;" "&amp;$H$1&amp;RIGHT(Z13,2)&amp;" - "&amp;'EB1'!E3</f>
        <v>Power Plants Existing00 - Natural Gas</v>
      </c>
      <c r="AB13" s="97" t="str">
        <f t="shared" si="3"/>
        <v>PJ</v>
      </c>
      <c r="AC13" s="97" t="str">
        <f t="shared" si="4"/>
        <v>GW</v>
      </c>
      <c r="AD13" s="97"/>
      <c r="AE13" s="97"/>
      <c r="AF13" s="97"/>
    </row>
    <row r="14" spans="2:32" x14ac:dyDescent="0.35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 t="shared" si="5"/>
        <v>0.57106024487420537</v>
      </c>
      <c r="H14" s="86">
        <f t="shared" si="5"/>
        <v>2.2842409794968215</v>
      </c>
      <c r="I14" s="86">
        <f t="shared" si="5"/>
        <v>1.7131807346226158</v>
      </c>
      <c r="J14" s="86">
        <f t="shared" si="5"/>
        <v>1.1421204897484107</v>
      </c>
      <c r="K14" s="61">
        <v>0</v>
      </c>
      <c r="L14" s="61"/>
      <c r="M14" s="67">
        <v>0.25</v>
      </c>
      <c r="N14" s="67">
        <v>0.85</v>
      </c>
      <c r="O14" s="66"/>
      <c r="P14" s="67">
        <v>20</v>
      </c>
      <c r="Q14" s="67">
        <v>0.2</v>
      </c>
      <c r="R14" s="66">
        <v>30</v>
      </c>
      <c r="S14" s="66">
        <v>31.536000000000001</v>
      </c>
      <c r="T14" s="67">
        <v>1</v>
      </c>
      <c r="V14" s="26">
        <f t="shared" si="2"/>
        <v>15.307612499999999</v>
      </c>
      <c r="W14" s="29"/>
      <c r="X14" s="97"/>
      <c r="Y14" s="97"/>
      <c r="Z14" s="97" t="str">
        <f>$B$2&amp;$C$5&amp;$H$2&amp;RIGHT(Sector_Fuels_ELC!$L$7,3)&amp;"00"</f>
        <v>ELCTEOIL00</v>
      </c>
      <c r="AA14" s="98" t="str">
        <f>$D$2&amp;" "&amp;$H$1&amp;RIGHT(Z14,2)&amp;" - "&amp;'EB1'!F3</f>
        <v>Power Plants Existing00 - Crude oil</v>
      </c>
      <c r="AB14" s="97" t="str">
        <f t="shared" si="3"/>
        <v>PJ</v>
      </c>
      <c r="AC14" s="97" t="str">
        <f t="shared" si="4"/>
        <v>GW</v>
      </c>
      <c r="AD14" s="97"/>
      <c r="AE14" s="97"/>
      <c r="AF14" s="97"/>
    </row>
    <row r="15" spans="2:32" x14ac:dyDescent="0.35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 t="shared" si="5"/>
        <v>5.1797945205479463</v>
      </c>
      <c r="H15" s="86">
        <f t="shared" si="5"/>
        <v>20.719178082191785</v>
      </c>
      <c r="I15" s="86">
        <f t="shared" si="5"/>
        <v>15.539383561643836</v>
      </c>
      <c r="J15" s="86">
        <f t="shared" si="5"/>
        <v>10.359589041095893</v>
      </c>
      <c r="K15" s="86">
        <v>0</v>
      </c>
      <c r="L15" s="86"/>
      <c r="M15" s="66">
        <v>0.33</v>
      </c>
      <c r="N15" s="67">
        <v>0.9</v>
      </c>
      <c r="O15" s="66"/>
      <c r="P15" s="67">
        <v>38</v>
      </c>
      <c r="Q15" s="66">
        <v>0.27</v>
      </c>
      <c r="R15" s="43"/>
      <c r="S15" s="66">
        <v>31.536000000000001</v>
      </c>
      <c r="T15" s="67">
        <v>1</v>
      </c>
      <c r="V15" s="26">
        <f t="shared" si="2"/>
        <v>147.01500000000004</v>
      </c>
      <c r="W15" s="29"/>
      <c r="X15" s="97"/>
      <c r="Y15" s="97"/>
      <c r="Z15" s="97" t="str">
        <f>$B$2&amp;$F$5&amp;$H$2&amp;RIGHT(Sector_Fuels_ELC!$L$8,3)&amp;"00"</f>
        <v>ELCNENUC00</v>
      </c>
      <c r="AA15" s="97" t="str">
        <f>$D$2&amp;" "&amp;$H$1&amp;RIGHT(Z15,2)&amp;" - "&amp;'EB1'!N3</f>
        <v>Power Plants Existing00 - Nuclear Energy</v>
      </c>
      <c r="AB15" s="97" t="str">
        <f t="shared" si="3"/>
        <v>PJ</v>
      </c>
      <c r="AC15" s="97" t="str">
        <f t="shared" si="4"/>
        <v>GW</v>
      </c>
      <c r="AD15" s="93" t="s">
        <v>116</v>
      </c>
      <c r="AE15" s="97"/>
      <c r="AF15" s="97"/>
    </row>
    <row r="16" spans="2:32" x14ac:dyDescent="0.35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 t="shared" si="5"/>
        <v>0.78023302733384092</v>
      </c>
      <c r="H16" s="86">
        <f t="shared" si="5"/>
        <v>3.1209321093353637</v>
      </c>
      <c r="I16" s="86">
        <f t="shared" si="5"/>
        <v>2.3406990820015223</v>
      </c>
      <c r="J16" s="86">
        <f t="shared" si="5"/>
        <v>1.5604660546676818</v>
      </c>
      <c r="K16" s="61">
        <v>0</v>
      </c>
      <c r="L16" s="61"/>
      <c r="M16" s="65">
        <v>0.28000000000000003</v>
      </c>
      <c r="N16" s="65">
        <v>0.6</v>
      </c>
      <c r="O16" s="65"/>
      <c r="P16" s="43">
        <v>25</v>
      </c>
      <c r="Q16" s="65">
        <v>0.35</v>
      </c>
      <c r="R16" s="43">
        <v>25</v>
      </c>
      <c r="S16" s="66">
        <v>31.536000000000001</v>
      </c>
      <c r="T16" s="67">
        <v>1</v>
      </c>
      <c r="V16" s="26">
        <f t="shared" si="2"/>
        <v>14.763257250000006</v>
      </c>
      <c r="W16" s="29"/>
      <c r="X16" s="97"/>
      <c r="Y16" s="97"/>
      <c r="Z16" s="97" t="str">
        <f>$B$2&amp;$E$5&amp;$H$2&amp;RIGHT(Sector_Fuels_ELC!$L$9,3)&amp;"00"</f>
        <v>ELCREBIO00</v>
      </c>
      <c r="AA16" s="97" t="str">
        <f>$D$2&amp;" "&amp;$H$1&amp;RIGHT(Z16,2)&amp;" - "&amp;'EB1'!O3</f>
        <v>Power Plants Existing00 - Biomass</v>
      </c>
      <c r="AB16" s="97" t="str">
        <f t="shared" si="3"/>
        <v>PJ</v>
      </c>
      <c r="AC16" s="97" t="str">
        <f t="shared" si="4"/>
        <v>GW</v>
      </c>
      <c r="AD16" s="93"/>
      <c r="AE16" s="97"/>
      <c r="AF16" s="97"/>
    </row>
    <row r="17" spans="2:32" x14ac:dyDescent="0.35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0"/>
      <c r="I17" s="90"/>
      <c r="J17" s="90"/>
      <c r="K17" s="91"/>
      <c r="L17" s="91"/>
      <c r="M17" s="65">
        <v>1</v>
      </c>
      <c r="N17" s="65">
        <v>0.5</v>
      </c>
      <c r="O17" s="65"/>
      <c r="P17" s="43">
        <v>50</v>
      </c>
      <c r="Q17" s="65">
        <v>2</v>
      </c>
      <c r="R17" s="43">
        <v>200</v>
      </c>
      <c r="S17" s="66">
        <v>31.536000000000001</v>
      </c>
      <c r="T17" s="67">
        <v>0.5</v>
      </c>
      <c r="V17" s="26">
        <f>(E17+F17)*$N17*$S17</f>
        <v>488.80799999999999</v>
      </c>
      <c r="W17" s="29"/>
      <c r="X17" s="97"/>
      <c r="Y17" s="97"/>
      <c r="Z17" s="97" t="str">
        <f>$B$2&amp;$E$5&amp;$H$2&amp;RIGHT(Sector_Fuels_ELC!$L$10,3)&amp;"00"</f>
        <v>ELCREHYD00</v>
      </c>
      <c r="AA17" s="97" t="str">
        <f>$D$2&amp;" "&amp;$H$1&amp;RIGHT(Z17,2)&amp;" - "&amp;'EB1'!P3</f>
        <v>Power Plants Existing00 - Hydro power</v>
      </c>
      <c r="AB17" s="97" t="str">
        <f t="shared" si="3"/>
        <v>PJ</v>
      </c>
      <c r="AC17" s="97" t="str">
        <f t="shared" si="4"/>
        <v>GW</v>
      </c>
      <c r="AD17" s="97"/>
      <c r="AE17" s="97"/>
      <c r="AF17" s="97"/>
    </row>
    <row r="18" spans="2:32" x14ac:dyDescent="0.35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 t="shared" ref="G18:J19" si="6">G$7*$G32</f>
        <v>2.3908866057838662</v>
      </c>
      <c r="H18" s="86">
        <f t="shared" si="6"/>
        <v>9.563546423135465</v>
      </c>
      <c r="I18" s="86">
        <f t="shared" si="6"/>
        <v>7.1726598173515983</v>
      </c>
      <c r="J18" s="86">
        <f t="shared" si="6"/>
        <v>4.7817732115677325</v>
      </c>
      <c r="K18" s="61">
        <v>0</v>
      </c>
      <c r="L18" s="61"/>
      <c r="M18" s="65">
        <v>1</v>
      </c>
      <c r="N18" s="65">
        <v>0.35</v>
      </c>
      <c r="O18" s="65"/>
      <c r="P18" s="43">
        <v>35</v>
      </c>
      <c r="Q18" s="65">
        <v>0.5</v>
      </c>
      <c r="R18" s="43">
        <v>20</v>
      </c>
      <c r="S18" s="66">
        <v>31.536000000000001</v>
      </c>
      <c r="T18" s="67">
        <v>0.3</v>
      </c>
      <c r="V18" s="26">
        <f t="shared" si="2"/>
        <v>26.389650000000003</v>
      </c>
      <c r="W18" s="29"/>
      <c r="X18" s="97"/>
      <c r="Y18" s="97"/>
      <c r="Z18" s="97" t="str">
        <f>$B$2&amp;$E$5&amp;$H$2&amp;RIGHT(Sector_Fuels_ELC!$L$11,3)&amp;"00"</f>
        <v>ELCREWIN00</v>
      </c>
      <c r="AA18" s="97" t="str">
        <f>$D$2&amp;" "&amp;$H$1&amp;RIGHT(Z18,2)&amp;" - "&amp;'EB1'!Q3</f>
        <v>Power Plants Existing00 - Wind energy</v>
      </c>
      <c r="AB18" s="97" t="str">
        <f t="shared" si="3"/>
        <v>PJ</v>
      </c>
      <c r="AC18" s="97" t="str">
        <f t="shared" si="4"/>
        <v>GW</v>
      </c>
      <c r="AD18" s="97"/>
      <c r="AE18" s="97"/>
      <c r="AF18" s="97"/>
    </row>
    <row r="19" spans="2:32" x14ac:dyDescent="0.35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 t="shared" si="6"/>
        <v>0.7187552849653307</v>
      </c>
      <c r="H19" s="86">
        <f t="shared" si="6"/>
        <v>2.8750211398613228</v>
      </c>
      <c r="I19" s="86">
        <f t="shared" si="6"/>
        <v>2.1562658548959917</v>
      </c>
      <c r="J19" s="86">
        <f t="shared" si="6"/>
        <v>1.4375105699306614</v>
      </c>
      <c r="K19" s="61">
        <v>0</v>
      </c>
      <c r="L19" s="61"/>
      <c r="M19" s="65">
        <v>1</v>
      </c>
      <c r="N19" s="65">
        <v>0.3</v>
      </c>
      <c r="O19" s="65"/>
      <c r="P19" s="43">
        <v>60</v>
      </c>
      <c r="Q19" s="65"/>
      <c r="R19" s="43">
        <v>15</v>
      </c>
      <c r="S19" s="66">
        <v>31.536000000000001</v>
      </c>
      <c r="T19" s="67">
        <v>0.2</v>
      </c>
      <c r="V19" s="26">
        <f t="shared" si="2"/>
        <v>6.8000000000000007</v>
      </c>
      <c r="W19" s="29"/>
      <c r="X19" s="97"/>
      <c r="Y19" s="97"/>
      <c r="Z19" s="97" t="str">
        <f>$B$2&amp;$E$5&amp;$H$2&amp;RIGHT(Sector_Fuels_ELC!$L$12,3)&amp;"00"</f>
        <v>ELCRESOL00</v>
      </c>
      <c r="AA19" s="97" t="str">
        <f>$D$2&amp;" "&amp;$H$1&amp;RIGHT(Z19,2)&amp;" - "&amp;'EB1'!R3</f>
        <v>Power Plants Existing00 - Solar energy</v>
      </c>
      <c r="AB19" s="97" t="str">
        <f t="shared" si="3"/>
        <v>PJ</v>
      </c>
      <c r="AC19" s="97" t="str">
        <f t="shared" si="4"/>
        <v>GW</v>
      </c>
      <c r="AD19" s="97"/>
      <c r="AE19" s="97"/>
      <c r="AF19" s="97"/>
    </row>
    <row r="21" spans="2:32" x14ac:dyDescent="0.35">
      <c r="V21" s="85"/>
    </row>
    <row r="22" spans="2:32" x14ac:dyDescent="0.35">
      <c r="V22" s="85"/>
    </row>
    <row r="23" spans="2:32" x14ac:dyDescent="0.35">
      <c r="B23" s="44"/>
      <c r="C23" s="1" t="s">
        <v>143</v>
      </c>
      <c r="V23" s="85"/>
    </row>
    <row r="24" spans="2:32" x14ac:dyDescent="0.35">
      <c r="B24" s="60"/>
      <c r="C24" s="1" t="s">
        <v>144</v>
      </c>
      <c r="V24" s="85"/>
    </row>
    <row r="25" spans="2:32" x14ac:dyDescent="0.35">
      <c r="G25" s="21" t="s">
        <v>120</v>
      </c>
      <c r="V25" s="85"/>
    </row>
    <row r="26" spans="2:32" x14ac:dyDescent="0.35">
      <c r="G26" s="101">
        <v>89.372771062763022</v>
      </c>
    </row>
    <row r="27" spans="2:32" x14ac:dyDescent="0.35">
      <c r="G27" s="101">
        <v>41.450437783149788</v>
      </c>
    </row>
    <row r="28" spans="2:32" x14ac:dyDescent="0.35">
      <c r="G28" s="101">
        <v>5.710602448742053</v>
      </c>
    </row>
    <row r="29" spans="2:32" x14ac:dyDescent="0.35">
      <c r="G29" s="101">
        <v>51.797945205479458</v>
      </c>
    </row>
    <row r="30" spans="2:32" x14ac:dyDescent="0.35">
      <c r="G30" s="101">
        <v>7.8023302733384083</v>
      </c>
    </row>
    <row r="31" spans="2:32" x14ac:dyDescent="0.35">
      <c r="G31" s="101"/>
    </row>
    <row r="32" spans="2:32" x14ac:dyDescent="0.35">
      <c r="G32" s="101">
        <v>23.908866057838662</v>
      </c>
    </row>
    <row r="33" spans="7:7" x14ac:dyDescent="0.35">
      <c r="G33" s="101">
        <v>7.1875528496533061</v>
      </c>
    </row>
    <row r="65536" spans="23:23" x14ac:dyDescent="0.35">
      <c r="W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tabSelected="1" workbookViewId="0"/>
  </sheetViews>
  <sheetFormatPr defaultRowHeight="12.75" x14ac:dyDescent="0.35"/>
  <cols>
    <col min="2" max="2" width="14.3984375" customWidth="1"/>
  </cols>
  <sheetData>
    <row r="3" spans="2:10" ht="17.45" customHeight="1" x14ac:dyDescent="0.45">
      <c r="B3" s="34" t="s">
        <v>148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45">
      <c r="B4" s="35"/>
      <c r="C4" s="35"/>
      <c r="D4" s="35"/>
      <c r="E4" s="35"/>
      <c r="F4" s="35"/>
      <c r="G4" s="35"/>
    </row>
    <row r="5" spans="2:10" ht="17.25" x14ac:dyDescent="0.45">
      <c r="B5" s="32" t="s">
        <v>137</v>
      </c>
      <c r="C5" s="33"/>
    </row>
    <row r="6" spans="2:10" ht="13.5" thickBot="1" x14ac:dyDescent="0.4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15" thickBot="1" x14ac:dyDescent="0.4">
      <c r="B7" s="14" t="s">
        <v>75</v>
      </c>
      <c r="C7" s="14" t="s">
        <v>142</v>
      </c>
      <c r="D7" s="14" t="s">
        <v>142</v>
      </c>
      <c r="E7" s="14" t="s">
        <v>142</v>
      </c>
      <c r="F7" s="79"/>
      <c r="G7" s="79"/>
      <c r="H7" s="1"/>
    </row>
    <row r="8" spans="2:10" x14ac:dyDescent="0.35">
      <c r="B8" s="21" t="str">
        <f>Con_ELC!$Z$6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35">
      <c r="B23" s="44"/>
      <c r="C23" s="1" t="s">
        <v>143</v>
      </c>
    </row>
    <row r="24" spans="2:3" x14ac:dyDescent="0.35">
      <c r="B24" s="60"/>
      <c r="C24" s="1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2024-09-19T04:57:46Z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  <property fmtid="{D5CDD505-2E9C-101B-9397-08002B2CF9AE}" pid="3" name="{A44787D4-0540-4523-9961-78E4036D8C6D}">
    <vt:lpwstr>{D9E852D9-98DF-4815-9862-F777A8D09649}</vt:lpwstr>
  </property>
</Properties>
</file>