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LR\Venus\Andrade_parameterisation\Reformatters\Datasets\"/>
    </mc:Choice>
  </mc:AlternateContent>
  <xr:revisionPtr revIDLastSave="0" documentId="13_ncr:1_{96DA6DBA-A25A-483B-87FD-E13EDB1A8C8D}" xr6:coauthVersionLast="47" xr6:coauthVersionMax="47" xr10:uidLastSave="{00000000-0000-0000-0000-000000000000}"/>
  <bookViews>
    <workbookView xWindow="1152" yWindow="180" windowWidth="19116" windowHeight="12180" xr2:uid="{27ADCACE-4645-4A3D-BF55-5FFD6B49EADC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X16" i="1"/>
  <c r="W16" i="1"/>
  <c r="Y3" i="1" l="1"/>
  <c r="X3" i="1"/>
  <c r="W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W19" i="1" l="1"/>
  <c r="W23" i="1"/>
  <c r="W36" i="1"/>
  <c r="W40" i="1"/>
  <c r="C40" i="1"/>
  <c r="K40" i="1" s="1"/>
  <c r="X40" i="1" s="1"/>
  <c r="D40" i="1"/>
  <c r="D39" i="1"/>
  <c r="C39" i="1"/>
  <c r="V39" i="1" s="1"/>
  <c r="D37" i="1"/>
  <c r="W37" i="1" s="1"/>
  <c r="C37" i="1"/>
  <c r="D38" i="1"/>
  <c r="C38" i="1"/>
  <c r="T38" i="1" s="1"/>
  <c r="D36" i="1"/>
  <c r="C36" i="1"/>
  <c r="V36" i="1" s="1"/>
  <c r="D31" i="1"/>
  <c r="C31" i="1"/>
  <c r="V31" i="1" s="1"/>
  <c r="D34" i="1"/>
  <c r="C34" i="1"/>
  <c r="D33" i="1"/>
  <c r="C33" i="1"/>
  <c r="T33" i="1" s="1"/>
  <c r="D23" i="1"/>
  <c r="C23" i="1"/>
  <c r="V23" i="1" s="1"/>
  <c r="D25" i="1"/>
  <c r="C25" i="1"/>
  <c r="V25" i="1" s="1"/>
  <c r="D30" i="1"/>
  <c r="C30" i="1"/>
  <c r="D20" i="1"/>
  <c r="C20" i="1"/>
  <c r="T20" i="1" s="1"/>
  <c r="D28" i="1"/>
  <c r="C28" i="1"/>
  <c r="V28" i="1" s="1"/>
  <c r="I27" i="1"/>
  <c r="D27" i="1"/>
  <c r="W27" i="1" s="1"/>
  <c r="C27" i="1"/>
  <c r="V27" i="1" s="1"/>
  <c r="I26" i="1"/>
  <c r="D26" i="1"/>
  <c r="C26" i="1"/>
  <c r="V26" i="1" s="1"/>
  <c r="D19" i="1"/>
  <c r="C19" i="1"/>
  <c r="V19" i="1" s="1"/>
  <c r="I24" i="1"/>
  <c r="D24" i="1"/>
  <c r="W24" i="1" s="1"/>
  <c r="C24" i="1"/>
  <c r="D32" i="1"/>
  <c r="C32" i="1"/>
  <c r="W32" i="1" s="1"/>
  <c r="D18" i="1"/>
  <c r="C18" i="1"/>
  <c r="T18" i="1" s="1"/>
  <c r="I21" i="1"/>
  <c r="D21" i="1"/>
  <c r="C21" i="1"/>
  <c r="K21" i="1" s="1"/>
  <c r="X21" i="1" s="1"/>
  <c r="D29" i="1"/>
  <c r="C29" i="1"/>
  <c r="T29" i="1" s="1"/>
  <c r="D17" i="1"/>
  <c r="C17" i="1"/>
  <c r="V17" i="1" s="1"/>
  <c r="D22" i="1"/>
  <c r="C22" i="1"/>
  <c r="T22" i="1" s="1"/>
  <c r="D16" i="1"/>
  <c r="C16" i="1"/>
  <c r="T16" i="1" s="1"/>
  <c r="D35" i="1"/>
  <c r="C35" i="1"/>
  <c r="T35" i="1" s="1"/>
  <c r="D11" i="1"/>
  <c r="C11" i="1"/>
  <c r="V11" i="1" s="1"/>
  <c r="I14" i="1"/>
  <c r="D14" i="1"/>
  <c r="C14" i="1"/>
  <c r="W14" i="1" s="1"/>
  <c r="D13" i="1"/>
  <c r="C13" i="1"/>
  <c r="T13" i="1" s="1"/>
  <c r="D9" i="1"/>
  <c r="C9" i="1"/>
  <c r="T9" i="1" s="1"/>
  <c r="D12" i="1"/>
  <c r="C12" i="1"/>
  <c r="T12" i="1" s="1"/>
  <c r="D10" i="1"/>
  <c r="C10" i="1"/>
  <c r="T10" i="1" s="1"/>
  <c r="D7" i="1"/>
  <c r="C7" i="1"/>
  <c r="W7" i="1" s="1"/>
  <c r="I8" i="1"/>
  <c r="D8" i="1"/>
  <c r="C8" i="1"/>
  <c r="T8" i="1" s="1"/>
  <c r="D6" i="1"/>
  <c r="C6" i="1"/>
  <c r="K6" i="1" s="1"/>
  <c r="X6" i="1" s="1"/>
  <c r="D5" i="1"/>
  <c r="C5" i="1"/>
  <c r="T5" i="1" s="1"/>
  <c r="D15" i="1"/>
  <c r="C15" i="1"/>
  <c r="W15" i="1" s="1"/>
  <c r="I4" i="1"/>
  <c r="D4" i="1"/>
  <c r="C4" i="1"/>
  <c r="D3" i="1"/>
  <c r="C3" i="1"/>
  <c r="W8" i="1" l="1"/>
  <c r="W30" i="1"/>
  <c r="W34" i="1"/>
  <c r="W12" i="1"/>
  <c r="W11" i="1"/>
  <c r="W28" i="1"/>
  <c r="T3" i="1"/>
  <c r="W20" i="1"/>
  <c r="W39" i="1"/>
  <c r="W35" i="1"/>
  <c r="W31" i="1"/>
  <c r="V4" i="1"/>
  <c r="W4" i="1"/>
  <c r="W38" i="1"/>
  <c r="W26" i="1"/>
  <c r="W22" i="1"/>
  <c r="W18" i="1"/>
  <c r="W10" i="1"/>
  <c r="W6" i="1"/>
  <c r="W33" i="1"/>
  <c r="W29" i="1"/>
  <c r="W25" i="1"/>
  <c r="W21" i="1"/>
  <c r="W17" i="1"/>
  <c r="W13" i="1"/>
  <c r="W9" i="1"/>
  <c r="W5" i="1"/>
  <c r="L8" i="1"/>
  <c r="U24" i="1"/>
  <c r="L6" i="1"/>
  <c r="N6" i="1" s="1"/>
  <c r="S6" i="1" s="1"/>
  <c r="L20" i="1"/>
  <c r="T26" i="1"/>
  <c r="U30" i="1"/>
  <c r="L38" i="1"/>
  <c r="T4" i="1"/>
  <c r="U5" i="1"/>
  <c r="K28" i="1"/>
  <c r="L9" i="1"/>
  <c r="L28" i="1"/>
  <c r="V35" i="1"/>
  <c r="K26" i="1"/>
  <c r="U40" i="1"/>
  <c r="T40" i="1"/>
  <c r="L23" i="1"/>
  <c r="L40" i="1"/>
  <c r="N40" i="1" s="1"/>
  <c r="M40" i="1"/>
  <c r="R40" i="1" s="1"/>
  <c r="L15" i="1"/>
  <c r="U6" i="1"/>
  <c r="U34" i="1"/>
  <c r="U37" i="1"/>
  <c r="V40" i="1"/>
  <c r="L29" i="1"/>
  <c r="T6" i="1"/>
  <c r="L12" i="1"/>
  <c r="K14" i="1"/>
  <c r="L35" i="1"/>
  <c r="L16" i="1"/>
  <c r="K29" i="1"/>
  <c r="T27" i="1"/>
  <c r="K4" i="1"/>
  <c r="V10" i="1"/>
  <c r="K35" i="1"/>
  <c r="V29" i="1"/>
  <c r="T24" i="1"/>
  <c r="K23" i="1"/>
  <c r="L33" i="1"/>
  <c r="L36" i="1"/>
  <c r="V5" i="1"/>
  <c r="V12" i="1"/>
  <c r="U27" i="1"/>
  <c r="U25" i="1"/>
  <c r="K5" i="1"/>
  <c r="U10" i="1"/>
  <c r="U12" i="1"/>
  <c r="U11" i="1"/>
  <c r="L18" i="1"/>
  <c r="L5" i="1"/>
  <c r="K10" i="1"/>
  <c r="K12" i="1"/>
  <c r="U14" i="1"/>
  <c r="T14" i="1"/>
  <c r="L21" i="1"/>
  <c r="N21" i="1" s="1"/>
  <c r="V21" i="1"/>
  <c r="K24" i="1"/>
  <c r="L26" i="1"/>
  <c r="N26" i="1" s="1"/>
  <c r="U26" i="1"/>
  <c r="K27" i="1"/>
  <c r="U28" i="1"/>
  <c r="K36" i="1"/>
  <c r="U3" i="1"/>
  <c r="L4" i="1"/>
  <c r="K15" i="1"/>
  <c r="T15" i="1"/>
  <c r="M6" i="1"/>
  <c r="R6" i="1" s="1"/>
  <c r="V6" i="1"/>
  <c r="L7" i="1"/>
  <c r="V7" i="1"/>
  <c r="K7" i="1"/>
  <c r="X7" i="1" s="1"/>
  <c r="T7" i="1"/>
  <c r="U17" i="1"/>
  <c r="U32" i="1"/>
  <c r="L32" i="1"/>
  <c r="V32" i="1"/>
  <c r="K32" i="1"/>
  <c r="U19" i="1"/>
  <c r="L27" i="1"/>
  <c r="L3" i="1"/>
  <c r="V3" i="1"/>
  <c r="K3" i="1"/>
  <c r="U4" i="1"/>
  <c r="U15" i="1"/>
  <c r="V8" i="1"/>
  <c r="K8" i="1"/>
  <c r="U8" i="1"/>
  <c r="U7" i="1"/>
  <c r="U22" i="1"/>
  <c r="L22" i="1"/>
  <c r="V22" i="1"/>
  <c r="K22" i="1"/>
  <c r="V15" i="1"/>
  <c r="U13" i="1"/>
  <c r="L13" i="1"/>
  <c r="V13" i="1"/>
  <c r="K13" i="1"/>
  <c r="X13" i="1" s="1"/>
  <c r="T32" i="1"/>
  <c r="L10" i="1"/>
  <c r="U9" i="1"/>
  <c r="V14" i="1"/>
  <c r="L11" i="1"/>
  <c r="U16" i="1"/>
  <c r="L17" i="1"/>
  <c r="M21" i="1"/>
  <c r="R21" i="1" s="1"/>
  <c r="T21" i="1"/>
  <c r="U18" i="1"/>
  <c r="V24" i="1"/>
  <c r="L19" i="1"/>
  <c r="T28" i="1"/>
  <c r="U20" i="1"/>
  <c r="K30" i="1"/>
  <c r="V30" i="1"/>
  <c r="L25" i="1"/>
  <c r="T23" i="1"/>
  <c r="U33" i="1"/>
  <c r="K34" i="1"/>
  <c r="X34" i="1" s="1"/>
  <c r="V34" i="1"/>
  <c r="L31" i="1"/>
  <c r="T36" i="1"/>
  <c r="U38" i="1"/>
  <c r="K37" i="1"/>
  <c r="V37" i="1"/>
  <c r="L39" i="1"/>
  <c r="K9" i="1"/>
  <c r="X9" i="1" s="1"/>
  <c r="V9" i="1"/>
  <c r="L14" i="1"/>
  <c r="T11" i="1"/>
  <c r="U35" i="1"/>
  <c r="K16" i="1"/>
  <c r="V16" i="1"/>
  <c r="T17" i="1"/>
  <c r="U29" i="1"/>
  <c r="U21" i="1"/>
  <c r="K18" i="1"/>
  <c r="X18" i="1" s="1"/>
  <c r="V18" i="1"/>
  <c r="L24" i="1"/>
  <c r="T19" i="1"/>
  <c r="K20" i="1"/>
  <c r="V20" i="1"/>
  <c r="L30" i="1"/>
  <c r="T25" i="1"/>
  <c r="U23" i="1"/>
  <c r="K33" i="1"/>
  <c r="X33" i="1" s="1"/>
  <c r="V33" i="1"/>
  <c r="L34" i="1"/>
  <c r="T31" i="1"/>
  <c r="U36" i="1"/>
  <c r="K38" i="1"/>
  <c r="V38" i="1"/>
  <c r="L37" i="1"/>
  <c r="T39" i="1"/>
  <c r="T30" i="1"/>
  <c r="T34" i="1"/>
  <c r="U31" i="1"/>
  <c r="T37" i="1"/>
  <c r="U39" i="1"/>
  <c r="K11" i="1"/>
  <c r="X11" i="1" s="1"/>
  <c r="K17" i="1"/>
  <c r="K19" i="1"/>
  <c r="K25" i="1"/>
  <c r="X25" i="1" s="1"/>
  <c r="K31" i="1"/>
  <c r="K39" i="1"/>
  <c r="X39" i="1" s="1"/>
  <c r="M35" i="1" l="1"/>
  <c r="R35" i="1" s="1"/>
  <c r="X35" i="1"/>
  <c r="M29" i="1"/>
  <c r="R29" i="1" s="1"/>
  <c r="X29" i="1"/>
  <c r="M19" i="1"/>
  <c r="R19" i="1" s="1"/>
  <c r="X19" i="1"/>
  <c r="M30" i="1"/>
  <c r="R30" i="1" s="1"/>
  <c r="X30" i="1"/>
  <c r="M3" i="1"/>
  <c r="R3" i="1" s="1"/>
  <c r="M36" i="1"/>
  <c r="R36" i="1" s="1"/>
  <c r="X36" i="1"/>
  <c r="M23" i="1"/>
  <c r="R23" i="1" s="1"/>
  <c r="X23" i="1"/>
  <c r="M26" i="1"/>
  <c r="R26" i="1" s="1"/>
  <c r="X26" i="1"/>
  <c r="M28" i="1"/>
  <c r="R28" i="1" s="1"/>
  <c r="X28" i="1"/>
  <c r="N38" i="1"/>
  <c r="X38" i="1"/>
  <c r="N8" i="1"/>
  <c r="X8" i="1"/>
  <c r="N20" i="1"/>
  <c r="X20" i="1"/>
  <c r="M22" i="1"/>
  <c r="R22" i="1" s="1"/>
  <c r="X22" i="1"/>
  <c r="M32" i="1"/>
  <c r="R32" i="1" s="1"/>
  <c r="X32" i="1"/>
  <c r="N15" i="1"/>
  <c r="X15" i="1"/>
  <c r="M24" i="1"/>
  <c r="R24" i="1" s="1"/>
  <c r="X24" i="1"/>
  <c r="M5" i="1"/>
  <c r="R5" i="1" s="1"/>
  <c r="X5" i="1"/>
  <c r="M4" i="1"/>
  <c r="R4" i="1" s="1"/>
  <c r="X4" i="1"/>
  <c r="M10" i="1"/>
  <c r="R10" i="1" s="1"/>
  <c r="X10" i="1"/>
  <c r="M17" i="1"/>
  <c r="R17" i="1" s="1"/>
  <c r="X17" i="1"/>
  <c r="M31" i="1"/>
  <c r="R31" i="1" s="1"/>
  <c r="X31" i="1"/>
  <c r="M37" i="1"/>
  <c r="R37" i="1" s="1"/>
  <c r="X37" i="1"/>
  <c r="M27" i="1"/>
  <c r="R27" i="1" s="1"/>
  <c r="X27" i="1"/>
  <c r="M12" i="1"/>
  <c r="R12" i="1" s="1"/>
  <c r="X12" i="1"/>
  <c r="M14" i="1"/>
  <c r="R14" i="1" s="1"/>
  <c r="X14" i="1"/>
  <c r="S26" i="1"/>
  <c r="N18" i="1"/>
  <c r="N14" i="1"/>
  <c r="S14" i="1" s="1"/>
  <c r="M15" i="1"/>
  <c r="R15" i="1" s="1"/>
  <c r="N4" i="1"/>
  <c r="S4" i="1" s="1"/>
  <c r="N24" i="1"/>
  <c r="S24" i="1" s="1"/>
  <c r="N27" i="1"/>
  <c r="S27" i="1" s="1"/>
  <c r="N33" i="1"/>
  <c r="N35" i="1"/>
  <c r="S35" i="1" s="1"/>
  <c r="N9" i="1"/>
  <c r="N23" i="1"/>
  <c r="S23" i="1" s="1"/>
  <c r="N22" i="1"/>
  <c r="S22" i="1" s="1"/>
  <c r="M38" i="1"/>
  <c r="R38" i="1" s="1"/>
  <c r="N28" i="1"/>
  <c r="S28" i="1" s="1"/>
  <c r="M20" i="1"/>
  <c r="R20" i="1" s="1"/>
  <c r="N16" i="1"/>
  <c r="N12" i="1"/>
  <c r="S12" i="1" s="1"/>
  <c r="N11" i="1"/>
  <c r="N36" i="1"/>
  <c r="S36" i="1" s="1"/>
  <c r="N13" i="1"/>
  <c r="S40" i="1"/>
  <c r="N34" i="1"/>
  <c r="M33" i="1"/>
  <c r="R33" i="1" s="1"/>
  <c r="M34" i="1"/>
  <c r="R34" i="1" s="1"/>
  <c r="N29" i="1"/>
  <c r="S29" i="1" s="1"/>
  <c r="N5" i="1"/>
  <c r="S5" i="1" s="1"/>
  <c r="M16" i="1"/>
  <c r="R16" i="1" s="1"/>
  <c r="M18" i="1"/>
  <c r="R18" i="1" s="1"/>
  <c r="M9" i="1"/>
  <c r="R9" i="1" s="1"/>
  <c r="N37" i="1"/>
  <c r="S37" i="1" s="1"/>
  <c r="N30" i="1"/>
  <c r="S30" i="1" s="1"/>
  <c r="M8" i="1"/>
  <c r="R8" i="1" s="1"/>
  <c r="N39" i="1"/>
  <c r="N25" i="1"/>
  <c r="N10" i="1"/>
  <c r="S10" i="1" s="1"/>
  <c r="N32" i="1"/>
  <c r="S32" i="1" s="1"/>
  <c r="M25" i="1"/>
  <c r="R25" i="1" s="1"/>
  <c r="M11" i="1"/>
  <c r="R11" i="1" s="1"/>
  <c r="S21" i="1"/>
  <c r="N31" i="1"/>
  <c r="S31" i="1" s="1"/>
  <c r="N19" i="1"/>
  <c r="S19" i="1" s="1"/>
  <c r="M39" i="1"/>
  <c r="R39" i="1" s="1"/>
  <c r="M13" i="1"/>
  <c r="R13" i="1" s="1"/>
  <c r="N17" i="1"/>
  <c r="S17" i="1" s="1"/>
  <c r="N7" i="1"/>
  <c r="M7" i="1"/>
  <c r="R7" i="1" s="1"/>
  <c r="N3" i="1"/>
  <c r="S3" i="1" s="1"/>
  <c r="S33" i="1" l="1"/>
  <c r="S20" i="1"/>
  <c r="S15" i="1"/>
  <c r="S38" i="1"/>
  <c r="S16" i="1"/>
  <c r="S9" i="1"/>
  <c r="S34" i="1"/>
  <c r="S13" i="1"/>
  <c r="S18" i="1"/>
  <c r="S11" i="1"/>
  <c r="S25" i="1"/>
  <c r="S8" i="1"/>
  <c r="S7" i="1"/>
  <c r="S39" i="1"/>
</calcChain>
</file>

<file path=xl/sharedStrings.xml><?xml version="1.0" encoding="utf-8"?>
<sst xmlns="http://schemas.openxmlformats.org/spreadsheetml/2006/main" count="64" uniqueCount="28">
  <si>
    <t>Jackson et al. (2002)</t>
  </si>
  <si>
    <t>Ju (GPa^{-1})</t>
  </si>
  <si>
    <t>sigma Ju</t>
  </si>
  <si>
    <t>rigidity (Pa)</t>
  </si>
  <si>
    <t>sigma rigidity</t>
  </si>
  <si>
    <t>viscosity (Pa*s)</t>
  </si>
  <si>
    <t>sigma viscosity</t>
  </si>
  <si>
    <t>alpha</t>
  </si>
  <si>
    <t>sigma alpha</t>
  </si>
  <si>
    <t>beta</t>
  </si>
  <si>
    <t>sigma beta</t>
  </si>
  <si>
    <t>beta*</t>
  </si>
  <si>
    <t>sigma beta*</t>
  </si>
  <si>
    <t>zeta</t>
  </si>
  <si>
    <t>sigma zeta</t>
  </si>
  <si>
    <t>Method</t>
  </si>
  <si>
    <t>Specimen</t>
  </si>
  <si>
    <t>log zeta</t>
  </si>
  <si>
    <t>sigma log zeta</t>
  </si>
  <si>
    <t>eta^-alpha*mu^(1-alpha)</t>
  </si>
  <si>
    <t>MC</t>
  </si>
  <si>
    <t>TO</t>
  </si>
  <si>
    <t>Temperature (C)</t>
  </si>
  <si>
    <t>sigma tau</t>
  </si>
  <si>
    <t>tau A</t>
  </si>
  <si>
    <t>sigma tau A</t>
  </si>
  <si>
    <t>tau</t>
  </si>
  <si>
    <t>sigma eta^-alpha*mu^(1-alpha)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</si>
</sst>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2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2" formatCode="0.00"/>
    </dxf>
    <dxf>
      <numFmt numFmtId="2" formatCode="0.00"/>
    </dxf>
    <dxf>
      <numFmt numFmtId="15" formatCode="0.00E+00"/>
    </dxf>
    <dxf>
      <numFmt numFmtId="15" formatCode="0.00E+00"/>
    </dxf>
    <dxf>
      <numFmt numFmtId="164" formatCode="0.0E+00"/>
    </dxf>
    <dxf>
      <numFmt numFmtId="164" formatCode="0.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65F91-BC60-4355-8B5C-9ADCF00C497E}" name="Tabulka1" displayName="Tabulka1" ref="A2:Y40" totalsRowShown="0">
  <autoFilter ref="A2:Y40" xr:uid="{AA165F91-BC60-4355-8B5C-9ADCF00C497E}"/>
  <sortState xmlns:xlrd2="http://schemas.microsoft.com/office/spreadsheetml/2017/richdata2" ref="A3:V38">
    <sortCondition descending="1" ref="P2:P40"/>
  </sortState>
  <tableColumns count="25">
    <tableColumn id="1" xr3:uid="{AECD54DA-C246-4AC2-A348-BB49DBDF8A34}" name="Ju (GPa^{-1})" dataDxfId="24"/>
    <tableColumn id="2" xr3:uid="{2BDD909C-CF7C-485B-ACFD-22A46B27125C}" name="sigma Ju" dataDxfId="23"/>
    <tableColumn id="3" xr3:uid="{2AEFEB77-74D9-4EA8-9277-23F07F703FBB}" name="rigidity (Pa)" dataDxfId="22">
      <calculatedColumnFormula>1/A3*1000000000</calculatedColumnFormula>
    </tableColumn>
    <tableColumn id="4" xr3:uid="{994B994A-3CDA-4233-AD95-6AFC15B42EC0}" name="sigma rigidity" dataDxfId="21">
      <calculatedColumnFormula>1/Tabulka1[[#This Row],[Ju (GPa^{-1})]]^2*Tabulka1[[#This Row],[sigma Ju]]*1000000000</calculatedColumnFormula>
    </tableColumn>
    <tableColumn id="5" xr3:uid="{2A91657A-A1D3-4A43-A2B0-36D95CA3E2D5}" name="viscosity (Pa*s)" dataDxfId="20"/>
    <tableColumn id="6" xr3:uid="{B04D039D-41EE-4217-82A7-B26A2046EAD7}" name="sigma viscosity" dataDxfId="19"/>
    <tableColumn id="7" xr3:uid="{B11BD821-67AB-497A-8807-75F0A805ED04}" name="alpha" dataDxfId="18"/>
    <tableColumn id="8" xr3:uid="{1EFE22E1-125F-4F1E-B162-849F61259DBF}" name="sigma alpha" dataDxfId="17"/>
    <tableColumn id="9" xr3:uid="{1001F7AF-FE8A-4934-B590-2F706BC824EA}" name="beta" dataDxfId="16"/>
    <tableColumn id="10" xr3:uid="{2442DB92-002D-4D1A-B2EA-1F2CFE4B7BA2}" name="sigma beta" dataDxfId="15"/>
    <tableColumn id="11" xr3:uid="{F73F0117-F274-4F0D-843B-025CCD58E6D3}" name="beta*" dataDxfId="14">
      <calculatedColumnFormula>I3*C3</calculatedColumnFormula>
    </tableColumn>
    <tableColumn id="12" xr3:uid="{1C8BA391-BD02-4A2D-A2D7-28C6F61E3784}" name="sigma beta*" dataDxfId="13">
      <calculatedColumnFormula>Tabulka1[[#This Row],[rigidity (Pa)]]*Tabulka1[[#This Row],[sigma beta]]+Tabulka1[[#This Row],[sigma rigidity]]*Tabulka1[[#This Row],[beta]]+Tabulka1[[#This Row],[sigma rigidity]]*Tabulka1[[#This Row],[sigma beta]]</calculatedColumnFormula>
    </tableColumn>
    <tableColumn id="13" xr3:uid="{72C700FB-3035-4F5C-9B75-EAAE0BBFF819}" name="zeta" dataDxfId="12">
      <calculatedColumnFormula>C3/E3/POWER(K3,1/G3)</calculatedColumnFormula>
    </tableColumn>
    <tableColumn id="14" xr3:uid="{D7BE5193-D2C9-408F-99FB-64561FDC7E41}" name="sigma zeta" dataDxfId="11">
      <calculatedColumnFormula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calculatedColumnFormula>
    </tableColumn>
    <tableColumn id="15" xr3:uid="{53A14B48-7D02-4572-BF39-8A0E2C339DBA}" name="Method" dataDxfId="10"/>
    <tableColumn id="16" xr3:uid="{5EB140CB-1281-457D-9CAB-114E81D83D31}" name="Temperature (C)" dataDxfId="9"/>
    <tableColumn id="17" xr3:uid="{9CA3616C-66B6-4C31-996F-AACDFDCB39E1}" name="Specimen" dataDxfId="8"/>
    <tableColumn id="18" xr3:uid="{10F2988C-4281-4FF2-A390-C2D2DC98A4E2}" name="log zeta" dataDxfId="7">
      <calculatedColumnFormula>LOG10(M3)</calculatedColumnFormula>
    </tableColumn>
    <tableColumn id="19" xr3:uid="{770539E3-2FD4-42B8-BDD8-1F0087C0425D}" name="sigma log zeta" dataDxfId="6">
      <calculatedColumnFormula>Tabulka1[[#This Row],[sigma zeta]]/Tabulka1[[#This Row],[zeta]]/LN(10)</calculatedColumnFormula>
    </tableColumn>
    <tableColumn id="20" xr3:uid="{4FF78BF4-4F9F-4611-97DF-ED14E0F3335D}" name="eta^-alpha*mu^(1-alpha)" dataDxfId="5">
      <calculatedColumnFormula>POWER(Tabulka1[[#This Row],[viscosity (Pa*s)]],-Tabulka1[[#This Row],[alpha]])*POWER(Tabulka1[[#This Row],[rigidity (Pa)]],-(1-Tabulka1[[#This Row],[alpha]]))</calculatedColumnFormula>
    </tableColumn>
    <tableColumn id="21" xr3:uid="{A495B81C-7D21-4746-B84E-9A2B04F98EF5}" name="sigma eta^-alpha*mu^(1-alpha)" dataDxfId="4">
      <calculatedColumnFormula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calculatedColumnFormula>
    </tableColumn>
    <tableColumn id="22" xr3:uid="{8068122C-5F78-4161-BC77-4B414B99DED3}" name="tau" dataDxfId="3">
      <calculatedColumnFormula>Tabulka1[[#This Row],[viscosity (Pa*s)]]/Tabulka1[[#This Row],[rigidity (Pa)]]</calculatedColumnFormula>
    </tableColumn>
    <tableColumn id="23" xr3:uid="{17F8A727-0BFE-402F-8F62-82AD1C7DFD90}" name="sigma tau" dataDxfId="2">
      <calculatedColumnFormula>SQRT(POWER(Tabulka1[[#This Row],[sigma viscosity]]/Tabulka1[[#This Row],[rigidity (Pa)]],2) + POWER(Tabulka1[[#This Row],[viscosity (Pa*s)]]*Tabulka1[[#This Row],[sigma rigidity]]/Tabulka1[[#This Row],[rigidity (Pa)]]/Tabulka1[[#This Row],[rigidity (Pa)]],2))</calculatedColumnFormula>
    </tableColumn>
    <tableColumn id="24" xr3:uid="{7D42623B-B62B-4A75-8D35-FFF22F3B695F}" name="tau A" dataDxfId="1">
      <calculatedColumnFormula>Tabulka1[[#This Row],[beta*]]^(-1/Tabulka1[[#This Row],[alpha]])</calculatedColumnFormula>
    </tableColumn>
    <tableColumn id="25" xr3:uid="{13F10176-E9BF-4FEB-89B7-AF06D9FA93C9}" name="sigma tau A" dataDxfId="0">
      <calculatedColumnFormula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6158-CBCC-4C4D-9F2F-E0725048CEA7}">
  <dimension ref="A1:Y40"/>
  <sheetViews>
    <sheetView tabSelected="1" topLeftCell="C1" workbookViewId="0">
      <selection activeCell="U2" sqref="U2"/>
    </sheetView>
  </sheetViews>
  <sheetFormatPr defaultRowHeight="14.4" x14ac:dyDescent="0.3"/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22</v>
      </c>
      <c r="Q2" t="s">
        <v>16</v>
      </c>
      <c r="R2" t="s">
        <v>17</v>
      </c>
      <c r="S2" t="s">
        <v>18</v>
      </c>
      <c r="T2" t="s">
        <v>19</v>
      </c>
      <c r="U2" t="s">
        <v>27</v>
      </c>
      <c r="V2" t="s">
        <v>26</v>
      </c>
      <c r="W2" t="s">
        <v>23</v>
      </c>
      <c r="X2" t="s">
        <v>24</v>
      </c>
      <c r="Y2" t="s">
        <v>25</v>
      </c>
    </row>
    <row r="3" spans="1:25" x14ac:dyDescent="0.3">
      <c r="A3" s="1">
        <v>1.84E-2</v>
      </c>
      <c r="B3" s="1">
        <v>6.9999999999999999E-4</v>
      </c>
      <c r="C3" s="1">
        <f t="shared" ref="C3:C38" si="0">1/A3*1000000000</f>
        <v>54347826086.95652</v>
      </c>
      <c r="D3" s="1">
        <f>1/Tabulka1[[#This Row],[Ju (GPa^{-1})]]^2*Tabulka1[[#This Row],[sigma Ju]]*1000000000</f>
        <v>2067580340.2646501</v>
      </c>
      <c r="E3" s="1">
        <v>7200000000000</v>
      </c>
      <c r="F3" s="1">
        <v>1400000000000</v>
      </c>
      <c r="G3">
        <v>0.32</v>
      </c>
      <c r="H3" s="2">
        <v>0.03</v>
      </c>
      <c r="I3" s="2">
        <v>7.3E-12</v>
      </c>
      <c r="J3" s="1">
        <v>7.0000000000000005E-13</v>
      </c>
      <c r="K3" s="1">
        <f t="shared" ref="K3:K38" si="1">I3*C3</f>
        <v>0.39673913043478259</v>
      </c>
      <c r="L3" s="3">
        <f>Tabulka1[[#This Row],[rigidity (Pa)]]*Tabulka1[[#This Row],[sigma beta]]+Tabulka1[[#This Row],[sigma rigidity]]*Tabulka1[[#This Row],[beta]]+Tabulka1[[#This Row],[sigma rigidity]]*Tabulka1[[#This Row],[sigma beta]]</f>
        <v>5.4584120982986775E-2</v>
      </c>
      <c r="M3" s="3">
        <f t="shared" ref="M3:M38" si="2">C3/E3/POWER(K3,1/G3)</f>
        <v>0.13568175099439089</v>
      </c>
      <c r="N3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6.4341837445697492E-2</v>
      </c>
      <c r="O3" s="1" t="s">
        <v>20</v>
      </c>
      <c r="P3">
        <v>1200</v>
      </c>
      <c r="Q3">
        <v>6381</v>
      </c>
      <c r="R3" s="1">
        <f t="shared" ref="R3:R38" si="3">LOG10(M3)</f>
        <v>-0.8674785604124281</v>
      </c>
      <c r="S3" s="1">
        <f>Tabulka1[[#This Row],[sigma zeta]]/Tabulka1[[#This Row],[zeta]]/LN(10)</f>
        <v>0.20594740820626364</v>
      </c>
      <c r="T3" s="1">
        <f>POWER(Tabulka1[[#This Row],[viscosity (Pa*s)]],-Tabulka1[[#This Row],[alpha]])*POWER(Tabulka1[[#This Row],[rigidity (Pa)]],-(1-Tabulka1[[#This Row],[alpha]]))</f>
        <v>3.8523853335810946E-12</v>
      </c>
      <c r="U3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6.215407091529536E-13</v>
      </c>
      <c r="V3" s="1">
        <f>Tabulka1[[#This Row],[viscosity (Pa*s)]]/Tabulka1[[#This Row],[rigidity (Pa)]]</f>
        <v>132.48000000000002</v>
      </c>
      <c r="W3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26.248413285377843</v>
      </c>
      <c r="X3" s="1">
        <f>Tabulka1[[#This Row],[beta*]]^(-1/Tabulka1[[#This Row],[alpha]])</f>
        <v>17.975118371736905</v>
      </c>
      <c r="Y3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9.1338914364351105</v>
      </c>
    </row>
    <row r="4" spans="1:25" x14ac:dyDescent="0.3">
      <c r="A4" s="1">
        <v>1.7899999999999999E-2</v>
      </c>
      <c r="B4" s="1">
        <v>4.0000000000000002E-4</v>
      </c>
      <c r="C4" s="1">
        <f t="shared" si="0"/>
        <v>55865921787.709496</v>
      </c>
      <c r="D4" s="1">
        <f>1/Tabulka1[[#This Row],[Ju (GPa^{-1})]]^2*Tabulka1[[#This Row],[sigma Ju]]*1000000000</f>
        <v>1248400486.8761899</v>
      </c>
      <c r="E4" s="1">
        <v>29000000000000</v>
      </c>
      <c r="F4" s="1">
        <v>12000000000000</v>
      </c>
      <c r="G4">
        <v>0.34</v>
      </c>
      <c r="H4" s="2">
        <v>0.03</v>
      </c>
      <c r="I4" s="2">
        <f>0.42/100000000000</f>
        <v>4.1999999999999999E-12</v>
      </c>
      <c r="J4" s="1">
        <v>4.0000000000000001E-13</v>
      </c>
      <c r="K4" s="1">
        <f t="shared" si="1"/>
        <v>0.23463687150837986</v>
      </c>
      <c r="L4" s="3">
        <f>Tabulka1[[#This Row],[rigidity (Pa)]]*Tabulka1[[#This Row],[sigma beta]]+Tabulka1[[#This Row],[sigma rigidity]]*Tabulka1[[#This Row],[beta]]+Tabulka1[[#This Row],[sigma rigidity]]*Tabulka1[[#This Row],[sigma beta]]</f>
        <v>2.8089010954714274E-2</v>
      </c>
      <c r="M4" s="3">
        <f t="shared" si="2"/>
        <v>0.13693822011073373</v>
      </c>
      <c r="N4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7.4701938816757019E-2</v>
      </c>
      <c r="O4" s="1" t="s">
        <v>20</v>
      </c>
      <c r="P4">
        <v>1200</v>
      </c>
      <c r="Q4">
        <v>6365</v>
      </c>
      <c r="R4" s="1">
        <f t="shared" si="3"/>
        <v>-0.86347532128475324</v>
      </c>
      <c r="S4" s="1">
        <f>Tabulka1[[#This Row],[sigma zeta]]/Tabulka1[[#This Row],[zeta]]/LN(10)</f>
        <v>0.23691442600435064</v>
      </c>
      <c r="T4" s="1">
        <f>POWER(Tabulka1[[#This Row],[viscosity (Pa*s)]],-Tabulka1[[#This Row],[alpha]])*POWER(Tabulka1[[#This Row],[rigidity (Pa)]],-(1-Tabulka1[[#This Row],[alpha]]))</f>
        <v>2.1363267628995502E-12</v>
      </c>
      <c r="U4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5.0188195187698115E-13</v>
      </c>
      <c r="V4" s="1">
        <f>Tabulka1[[#This Row],[viscosity (Pa*s)]]/Tabulka1[[#This Row],[rigidity (Pa)]]</f>
        <v>519.1</v>
      </c>
      <c r="W4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215.11299356384777</v>
      </c>
      <c r="X4" s="1">
        <f>Tabulka1[[#This Row],[beta*]]^(-1/Tabulka1[[#This Row],[alpha]])</f>
        <v>71.084630059481881</v>
      </c>
      <c r="Y4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36.628671551266571</v>
      </c>
    </row>
    <row r="5" spans="1:25" x14ac:dyDescent="0.3">
      <c r="A5" s="1">
        <v>1.9E-2</v>
      </c>
      <c r="B5" s="1">
        <v>1E-3</v>
      </c>
      <c r="C5" s="1">
        <f t="shared" si="0"/>
        <v>52631578947.368423</v>
      </c>
      <c r="D5" s="1">
        <f>1/Tabulka1[[#This Row],[Ju (GPa^{-1})]]^2*Tabulka1[[#This Row],[sigma Ju]]*1000000000</f>
        <v>2770083102.4930749</v>
      </c>
      <c r="E5" s="1">
        <v>8300000000000</v>
      </c>
      <c r="F5" s="1">
        <v>1100000000000</v>
      </c>
      <c r="G5">
        <v>0.25</v>
      </c>
      <c r="H5" s="2">
        <v>0.03</v>
      </c>
      <c r="I5" s="2">
        <v>8.2999999999999998E-12</v>
      </c>
      <c r="J5" s="1">
        <v>1.1E-12</v>
      </c>
      <c r="K5" s="1">
        <f t="shared" si="1"/>
        <v>0.43684210526315792</v>
      </c>
      <c r="L5" s="3">
        <f>Tabulka1[[#This Row],[rigidity (Pa)]]*Tabulka1[[#This Row],[sigma beta]]+Tabulka1[[#This Row],[sigma rigidity]]*Tabulka1[[#This Row],[beta]]+Tabulka1[[#This Row],[sigma rigidity]]*Tabulka1[[#This Row],[sigma beta]]</f>
        <v>8.3933518005540164E-2</v>
      </c>
      <c r="M5" s="3">
        <f t="shared" si="2"/>
        <v>0.17412869329462258</v>
      </c>
      <c r="N5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0.13617904231203312</v>
      </c>
      <c r="O5" s="1" t="s">
        <v>21</v>
      </c>
      <c r="P5">
        <v>1200</v>
      </c>
      <c r="Q5">
        <v>6380</v>
      </c>
      <c r="R5" s="1">
        <f t="shared" si="3"/>
        <v>-0.75912965902188267</v>
      </c>
      <c r="S5" s="1">
        <f>Tabulka1[[#This Row],[sigma zeta]]/Tabulka1[[#This Row],[zeta]]/LN(10)</f>
        <v>0.3396442338593707</v>
      </c>
      <c r="T5" s="1">
        <f>POWER(Tabulka1[[#This Row],[viscosity (Pa*s)]],-Tabulka1[[#This Row],[alpha]])*POWER(Tabulka1[[#This Row],[rigidity (Pa)]],-(1-Tabulka1[[#This Row],[alpha]]))</f>
        <v>5.361615643419898E-12</v>
      </c>
      <c r="U5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8.5962437966957524E-13</v>
      </c>
      <c r="V5" s="1">
        <f>Tabulka1[[#This Row],[viscosity (Pa*s)]]/Tabulka1[[#This Row],[rigidity (Pa)]]</f>
        <v>157.69999999999999</v>
      </c>
      <c r="W5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22.487774456357389</v>
      </c>
      <c r="X5" s="1">
        <f>Tabulka1[[#This Row],[beta*]]^(-1/Tabulka1[[#This Row],[alpha]])</f>
        <v>27.460094932561979</v>
      </c>
      <c r="Y5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23.760431650842605</v>
      </c>
    </row>
    <row r="6" spans="1:25" x14ac:dyDescent="0.3">
      <c r="A6" s="1">
        <v>2.1399999999999999E-2</v>
      </c>
      <c r="B6" s="1">
        <v>5.9999999999999995E-4</v>
      </c>
      <c r="C6" s="1">
        <f t="shared" si="0"/>
        <v>46728971962.616821</v>
      </c>
      <c r="D6" s="1">
        <f>1/Tabulka1[[#This Row],[Ju (GPa^{-1})]]^2*Tabulka1[[#This Row],[sigma Ju]]*1000000000</f>
        <v>1310158092.4098175</v>
      </c>
      <c r="E6" s="1">
        <v>11300000000000</v>
      </c>
      <c r="F6" s="1">
        <v>2900000000000</v>
      </c>
      <c r="G6">
        <v>0.33</v>
      </c>
      <c r="H6" s="2">
        <v>0.03</v>
      </c>
      <c r="I6" s="2">
        <v>6.0000000000000003E-12</v>
      </c>
      <c r="J6" s="1">
        <v>5.9999999999999997E-13</v>
      </c>
      <c r="K6" s="1">
        <f t="shared" si="1"/>
        <v>0.28037383177570097</v>
      </c>
      <c r="L6" s="3">
        <f>Tabulka1[[#This Row],[rigidity (Pa)]]*Tabulka1[[#This Row],[sigma beta]]+Tabulka1[[#This Row],[sigma rigidity]]*Tabulka1[[#This Row],[beta]]+Tabulka1[[#This Row],[sigma rigidity]]*Tabulka1[[#This Row],[sigma beta]]</f>
        <v>3.6684426587474887E-2</v>
      </c>
      <c r="M6" s="3">
        <f t="shared" si="2"/>
        <v>0.19499818992480472</v>
      </c>
      <c r="N6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9.2558844695131468E-2</v>
      </c>
      <c r="O6" s="1" t="s">
        <v>20</v>
      </c>
      <c r="P6">
        <v>1200</v>
      </c>
      <c r="Q6">
        <v>6380</v>
      </c>
      <c r="R6" s="1">
        <f t="shared" si="3"/>
        <v>-0.70996941996731611</v>
      </c>
      <c r="S6" s="1">
        <f>Tabulka1[[#This Row],[sigma zeta]]/Tabulka1[[#This Row],[zeta]]/LN(10)</f>
        <v>0.20614445456102315</v>
      </c>
      <c r="T6" s="1">
        <f>POWER(Tabulka1[[#This Row],[viscosity (Pa*s)]],-Tabulka1[[#This Row],[alpha]])*POWER(Tabulka1[[#This Row],[rigidity (Pa)]],-(1-Tabulka1[[#This Row],[alpha]]))</f>
        <v>3.49833457057897E-12</v>
      </c>
      <c r="U6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6.5104336840721901E-13</v>
      </c>
      <c r="V6" s="1">
        <f>Tabulka1[[#This Row],[viscosity (Pa*s)]]/Tabulka1[[#This Row],[rigidity (Pa)]]</f>
        <v>241.82</v>
      </c>
      <c r="W6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62.42925596224898</v>
      </c>
      <c r="X6" s="1">
        <f>Tabulka1[[#This Row],[beta*]]^(-1/Tabulka1[[#This Row],[alpha]])</f>
        <v>47.154462287616276</v>
      </c>
      <c r="Y6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24.948285369631492</v>
      </c>
    </row>
    <row r="7" spans="1:25" x14ac:dyDescent="0.3">
      <c r="A7" s="1">
        <v>1.89E-2</v>
      </c>
      <c r="B7" s="1">
        <v>1.6999999999999999E-3</v>
      </c>
      <c r="C7" s="1">
        <f t="shared" si="0"/>
        <v>52910052910.05291</v>
      </c>
      <c r="D7" s="1">
        <f>1/Tabulka1[[#This Row],[Ju (GPa^{-1})]]^2*Tabulka1[[#This Row],[sigma Ju]]*1000000000</f>
        <v>4759105288.2058163</v>
      </c>
      <c r="E7" s="1">
        <v>7200000000000</v>
      </c>
      <c r="F7" s="1">
        <v>4300000000000</v>
      </c>
      <c r="G7">
        <v>0.23</v>
      </c>
      <c r="H7" s="2">
        <v>0.06</v>
      </c>
      <c r="I7" s="2">
        <v>8.3999999999999998E-12</v>
      </c>
      <c r="J7" s="1">
        <v>1.7E-12</v>
      </c>
      <c r="K7" s="1">
        <f t="shared" si="1"/>
        <v>0.44444444444444442</v>
      </c>
      <c r="L7" s="3">
        <f>Tabulka1[[#This Row],[rigidity (Pa)]]*Tabulka1[[#This Row],[sigma beta]]+Tabulka1[[#This Row],[sigma rigidity]]*Tabulka1[[#This Row],[beta]]+Tabulka1[[#This Row],[sigma rigidity]]*Tabulka1[[#This Row],[sigma beta]]</f>
        <v>0.13801405335796868</v>
      </c>
      <c r="M7" s="3">
        <f t="shared" si="2"/>
        <v>0.24970891004811469</v>
      </c>
      <c r="N7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0.3695357328580558</v>
      </c>
      <c r="O7" s="1" t="s">
        <v>21</v>
      </c>
      <c r="P7">
        <v>1200</v>
      </c>
      <c r="Q7">
        <v>6380</v>
      </c>
      <c r="R7" s="1">
        <f t="shared" si="3"/>
        <v>-0.60256596098989323</v>
      </c>
      <c r="S7" s="1">
        <f>Tabulka1[[#This Row],[sigma zeta]]/Tabulka1[[#This Row],[zeta]]/LN(10)</f>
        <v>0.64269764989725275</v>
      </c>
      <c r="T7" s="1">
        <f>POWER(Tabulka1[[#This Row],[viscosity (Pa*s)]],-Tabulka1[[#This Row],[alpha]])*POWER(Tabulka1[[#This Row],[rigidity (Pa)]],-(1-Tabulka1[[#This Row],[alpha]]))</f>
        <v>6.1050484521754172E-12</v>
      </c>
      <c r="U7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2.0300434774846531E-12</v>
      </c>
      <c r="V7" s="1">
        <f>Tabulka1[[#This Row],[viscosity (Pa*s)]]/Tabulka1[[#This Row],[rigidity (Pa)]]</f>
        <v>136.08000000000001</v>
      </c>
      <c r="W7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82.186559120089697</v>
      </c>
      <c r="X7" s="1">
        <f>Tabulka1[[#This Row],[beta*]]^(-1/Tabulka1[[#This Row],[alpha]])</f>
        <v>33.980388479347447</v>
      </c>
      <c r="Y7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55.512426109426038</v>
      </c>
    </row>
    <row r="8" spans="1:25" x14ac:dyDescent="0.3">
      <c r="A8" s="1">
        <v>1.9E-2</v>
      </c>
      <c r="B8" s="1">
        <v>5.0000000000000001E-4</v>
      </c>
      <c r="C8" s="1">
        <f t="shared" si="0"/>
        <v>52631578947.368423</v>
      </c>
      <c r="D8" s="1">
        <f>1/Tabulka1[[#This Row],[Ju (GPa^{-1})]]^2*Tabulka1[[#This Row],[sigma Ju]]*1000000000</f>
        <v>1385041551.2465374</v>
      </c>
      <c r="E8" s="1">
        <v>14000000000000</v>
      </c>
      <c r="F8" s="1">
        <v>8000000000000</v>
      </c>
      <c r="G8">
        <v>0.34</v>
      </c>
      <c r="H8" s="2">
        <v>0.04</v>
      </c>
      <c r="I8" s="2">
        <f>0.48/100000000000</f>
        <v>4.7999999999999997E-12</v>
      </c>
      <c r="J8" s="1">
        <v>4.9999999999999999E-13</v>
      </c>
      <c r="K8" s="1">
        <f t="shared" si="1"/>
        <v>0.25263157894736843</v>
      </c>
      <c r="L8" s="3">
        <f>Tabulka1[[#This Row],[rigidity (Pa)]]*Tabulka1[[#This Row],[sigma beta]]+Tabulka1[[#This Row],[sigma rigidity]]*Tabulka1[[#This Row],[beta]]+Tabulka1[[#This Row],[sigma rigidity]]*Tabulka1[[#This Row],[sigma beta]]</f>
        <v>3.3656509695290861E-2</v>
      </c>
      <c r="M8" s="3">
        <f t="shared" si="2"/>
        <v>0.21503426459722888</v>
      </c>
      <c r="N8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0.14956648342643597</v>
      </c>
      <c r="O8" s="1" t="s">
        <v>20</v>
      </c>
      <c r="P8">
        <v>1200</v>
      </c>
      <c r="Q8">
        <v>6365</v>
      </c>
      <c r="R8" s="1">
        <f t="shared" si="3"/>
        <v>-0.66749233199212055</v>
      </c>
      <c r="S8" s="1">
        <f>Tabulka1[[#This Row],[sigma zeta]]/Tabulka1[[#This Row],[zeta]]/LN(10)</f>
        <v>0.30207231648147476</v>
      </c>
      <c r="T8" s="1">
        <f>POWER(Tabulka1[[#This Row],[viscosity (Pa*s)]],-Tabulka1[[#This Row],[alpha]])*POWER(Tabulka1[[#This Row],[rigidity (Pa)]],-(1-Tabulka1[[#This Row],[alpha]]))</f>
        <v>2.8463863266423399E-12</v>
      </c>
      <c r="U8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8.4403533576684784E-13</v>
      </c>
      <c r="V8" s="1">
        <f>Tabulka1[[#This Row],[viscosity (Pa*s)]]/Tabulka1[[#This Row],[rigidity (Pa)]]</f>
        <v>266</v>
      </c>
      <c r="W8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152.16109883935513</v>
      </c>
      <c r="X8" s="1">
        <f>Tabulka1[[#This Row],[beta*]]^(-1/Tabulka1[[#This Row],[alpha]])</f>
        <v>57.199114382862881</v>
      </c>
      <c r="Y8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35.267810464468148</v>
      </c>
    </row>
    <row r="9" spans="1:25" x14ac:dyDescent="0.3">
      <c r="A9" s="1">
        <v>1.95E-2</v>
      </c>
      <c r="B9" s="1">
        <v>1.9E-3</v>
      </c>
      <c r="C9" s="1">
        <f t="shared" si="0"/>
        <v>51282051282.051285</v>
      </c>
      <c r="D9" s="1">
        <f>1/Tabulka1[[#This Row],[Ju (GPa^{-1})]]^2*Tabulka1[[#This Row],[sigma Ju]]*1000000000</f>
        <v>4996712689.0203819</v>
      </c>
      <c r="E9" s="1">
        <v>6300000000000</v>
      </c>
      <c r="F9" s="1">
        <v>3300000000000</v>
      </c>
      <c r="G9">
        <v>0.22</v>
      </c>
      <c r="H9" s="2">
        <v>0.06</v>
      </c>
      <c r="I9" s="2">
        <v>8.7999999999999997E-12</v>
      </c>
      <c r="J9" s="1">
        <v>2E-12</v>
      </c>
      <c r="K9" s="1">
        <f t="shared" si="1"/>
        <v>0.45128205128205129</v>
      </c>
      <c r="L9" s="3">
        <f>Tabulka1[[#This Row],[rigidity (Pa)]]*Tabulka1[[#This Row],[sigma beta]]+Tabulka1[[#This Row],[sigma rigidity]]*Tabulka1[[#This Row],[beta]]+Tabulka1[[#This Row],[sigma rigidity]]*Tabulka1[[#This Row],[sigma beta]]</f>
        <v>0.15652859960552271</v>
      </c>
      <c r="M9" s="3">
        <f t="shared" si="2"/>
        <v>0.30291129799729255</v>
      </c>
      <c r="N9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0.50431167498765239</v>
      </c>
      <c r="O9" s="1" t="s">
        <v>21</v>
      </c>
      <c r="P9">
        <v>1200</v>
      </c>
      <c r="Q9">
        <v>6380</v>
      </c>
      <c r="R9" s="1">
        <f t="shared" si="3"/>
        <v>-0.51868452803269327</v>
      </c>
      <c r="S9" s="1">
        <f>Tabulka1[[#This Row],[sigma zeta]]/Tabulka1[[#This Row],[zeta]]/LN(10)</f>
        <v>0.72304921953911816</v>
      </c>
      <c r="T9" s="1">
        <f>POWER(Tabulka1[[#This Row],[viscosity (Pa*s)]],-Tabulka1[[#This Row],[alpha]])*POWER(Tabulka1[[#This Row],[rigidity (Pa)]],-(1-Tabulka1[[#This Row],[alpha]]))</f>
        <v>6.7666244862217772E-12</v>
      </c>
      <c r="U9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2.1650995984189391E-12</v>
      </c>
      <c r="V9" s="1">
        <f>Tabulka1[[#This Row],[viscosity (Pa*s)]]/Tabulka1[[#This Row],[rigidity (Pa)]]</f>
        <v>122.85</v>
      </c>
      <c r="W9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65.453826473323915</v>
      </c>
      <c r="X9" s="1">
        <f>Tabulka1[[#This Row],[beta*]]^(-1/Tabulka1[[#This Row],[alpha]])</f>
        <v>37.212652958967382</v>
      </c>
      <c r="Y9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69.205406598647471</v>
      </c>
    </row>
    <row r="10" spans="1:25" x14ac:dyDescent="0.3">
      <c r="A10" s="1">
        <v>1.9699999999999999E-2</v>
      </c>
      <c r="B10" s="1">
        <v>5.9999999999999995E-4</v>
      </c>
      <c r="C10" s="1">
        <f t="shared" si="0"/>
        <v>50761421319.796959</v>
      </c>
      <c r="D10" s="1">
        <f>1/Tabulka1[[#This Row],[Ju (GPa^{-1})]]^2*Tabulka1[[#This Row],[sigma Ju]]*1000000000</f>
        <v>1546033136.6435623</v>
      </c>
      <c r="E10" s="1">
        <v>7100000000000</v>
      </c>
      <c r="F10" s="1">
        <v>1300000000000</v>
      </c>
      <c r="G10">
        <v>0.32</v>
      </c>
      <c r="H10" s="2">
        <v>0.03</v>
      </c>
      <c r="I10" s="2">
        <v>6.3000000000000002E-12</v>
      </c>
      <c r="J10" s="1">
        <v>5.9999999999999997E-13</v>
      </c>
      <c r="K10" s="1">
        <f t="shared" si="1"/>
        <v>0.31979695431472083</v>
      </c>
      <c r="L10" s="3">
        <f>Tabulka1[[#This Row],[rigidity (Pa)]]*Tabulka1[[#This Row],[sigma beta]]+Tabulka1[[#This Row],[sigma rigidity]]*Tabulka1[[#This Row],[beta]]+Tabulka1[[#This Row],[sigma rigidity]]*Tabulka1[[#This Row],[sigma beta]]</f>
        <v>4.1124481434718752E-2</v>
      </c>
      <c r="M10" s="3">
        <f t="shared" si="2"/>
        <v>0.2520827714015545</v>
      </c>
      <c r="N10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0.11191877804161091</v>
      </c>
      <c r="O10" s="1" t="s">
        <v>21</v>
      </c>
      <c r="P10">
        <v>1200</v>
      </c>
      <c r="Q10">
        <v>6381</v>
      </c>
      <c r="R10" s="1">
        <f t="shared" si="3"/>
        <v>-0.59845683516813319</v>
      </c>
      <c r="S10" s="1">
        <f>Tabulka1[[#This Row],[sigma zeta]]/Tabulka1[[#This Row],[zeta]]/LN(10)</f>
        <v>0.19281646046091791</v>
      </c>
      <c r="T10" s="1">
        <f>POWER(Tabulka1[[#This Row],[viscosity (Pa*s)]],-Tabulka1[[#This Row],[alpha]])*POWER(Tabulka1[[#This Row],[rigidity (Pa)]],-(1-Tabulka1[[#This Row],[alpha]]))</f>
        <v>4.0535390595728425E-12</v>
      </c>
      <c r="U10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6.5149194615408533E-13</v>
      </c>
      <c r="V10" s="1">
        <f>Tabulka1[[#This Row],[viscosity (Pa*s)]]/Tabulka1[[#This Row],[rigidity (Pa)]]</f>
        <v>139.86999999999998</v>
      </c>
      <c r="W10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25.961889376545766</v>
      </c>
      <c r="X10" s="1">
        <f>Tabulka1[[#This Row],[beta*]]^(-1/Tabulka1[[#This Row],[alpha]])</f>
        <v>35.258817235935425</v>
      </c>
      <c r="Y10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18.424259794614894</v>
      </c>
    </row>
    <row r="11" spans="1:25" x14ac:dyDescent="0.3">
      <c r="A11" s="1">
        <v>2.12E-2</v>
      </c>
      <c r="B11" s="1">
        <v>5.9999999999999995E-4</v>
      </c>
      <c r="C11" s="1">
        <f t="shared" si="0"/>
        <v>47169811320.754715</v>
      </c>
      <c r="D11" s="1">
        <f>1/Tabulka1[[#This Row],[Ju (GPa^{-1})]]^2*Tabulka1[[#This Row],[sigma Ju]]*1000000000</f>
        <v>1334994660.0213597</v>
      </c>
      <c r="E11" s="1">
        <v>8900000000000</v>
      </c>
      <c r="F11" s="1">
        <v>1800000000000</v>
      </c>
      <c r="G11">
        <v>0.32</v>
      </c>
      <c r="H11" s="2">
        <v>0.03</v>
      </c>
      <c r="I11" s="2">
        <v>5.2999999999999996E-12</v>
      </c>
      <c r="J11" s="1">
        <v>4.9999999999999999E-13</v>
      </c>
      <c r="K11" s="1">
        <f t="shared" si="1"/>
        <v>0.24999999999999997</v>
      </c>
      <c r="L11" s="3">
        <f>Tabulka1[[#This Row],[rigidity (Pa)]]*Tabulka1[[#This Row],[sigma beta]]+Tabulka1[[#This Row],[sigma rigidity]]*Tabulka1[[#This Row],[beta]]+Tabulka1[[#This Row],[sigma rigidity]]*Tabulka1[[#This Row],[sigma beta]]</f>
        <v>3.1327874688501241E-2</v>
      </c>
      <c r="M11" s="3">
        <f t="shared" si="2"/>
        <v>0.40337743989916375</v>
      </c>
      <c r="N11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0.17893956318931187</v>
      </c>
      <c r="O11" s="1" t="s">
        <v>20</v>
      </c>
      <c r="P11">
        <v>1200</v>
      </c>
      <c r="Q11">
        <v>6380</v>
      </c>
      <c r="R11" s="1">
        <f t="shared" si="3"/>
        <v>-0.39428839467378135</v>
      </c>
      <c r="S11" s="1">
        <f>Tabulka1[[#This Row],[sigma zeta]]/Tabulka1[[#This Row],[zeta]]/LN(10)</f>
        <v>0.19265446502591455</v>
      </c>
      <c r="T11" s="1">
        <f>POWER(Tabulka1[[#This Row],[viscosity (Pa*s)]],-Tabulka1[[#This Row],[alpha]])*POWER(Tabulka1[[#This Row],[rigidity (Pa)]],-(1-Tabulka1[[#This Row],[alpha]]))</f>
        <v>3.963725615538488E-12</v>
      </c>
      <c r="U11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6.7814790387683841E-13</v>
      </c>
      <c r="V11" s="1">
        <f>Tabulka1[[#This Row],[viscosity (Pa*s)]]/Tabulka1[[#This Row],[rigidity (Pa)]]</f>
        <v>188.68</v>
      </c>
      <c r="W11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38.531820616212777</v>
      </c>
      <c r="X11" s="1">
        <f>Tabulka1[[#This Row],[beta*]]^(-1/Tabulka1[[#This Row],[alpha]])</f>
        <v>76.109255360174217</v>
      </c>
      <c r="Y11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42.939367759119293</v>
      </c>
    </row>
    <row r="12" spans="1:25" x14ac:dyDescent="0.3">
      <c r="A12" s="1">
        <v>0.02</v>
      </c>
      <c r="B12" s="1">
        <v>4.0000000000000002E-4</v>
      </c>
      <c r="C12" s="1">
        <f t="shared" si="0"/>
        <v>50000000000</v>
      </c>
      <c r="D12" s="1">
        <f>1/Tabulka1[[#This Row],[Ju (GPa^{-1})]]^2*Tabulka1[[#This Row],[sigma Ju]]*1000000000</f>
        <v>1000000000</v>
      </c>
      <c r="E12" s="1">
        <v>31000000000000</v>
      </c>
      <c r="F12" s="1">
        <v>13000000000000</v>
      </c>
      <c r="G12">
        <v>0.35</v>
      </c>
      <c r="H12" s="2">
        <v>0.03</v>
      </c>
      <c r="I12" s="2">
        <v>3.4000000000000001E-12</v>
      </c>
      <c r="J12" s="1">
        <v>2.9999999999999998E-13</v>
      </c>
      <c r="K12" s="1">
        <f t="shared" si="1"/>
        <v>0.17</v>
      </c>
      <c r="L12" s="3">
        <f>Tabulka1[[#This Row],[rigidity (Pa)]]*Tabulka1[[#This Row],[sigma beta]]+Tabulka1[[#This Row],[sigma rigidity]]*Tabulka1[[#This Row],[beta]]+Tabulka1[[#This Row],[sigma rigidity]]*Tabulka1[[#This Row],[sigma beta]]</f>
        <v>1.8700000000000001E-2</v>
      </c>
      <c r="M12" s="3">
        <f t="shared" si="2"/>
        <v>0.25487408401643902</v>
      </c>
      <c r="N12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0.13435027749268705</v>
      </c>
      <c r="O12" s="1" t="s">
        <v>20</v>
      </c>
      <c r="P12">
        <v>1150</v>
      </c>
      <c r="Q12">
        <v>6380</v>
      </c>
      <c r="R12" s="1">
        <f t="shared" si="3"/>
        <v>-0.59367432200760795</v>
      </c>
      <c r="S12" s="1">
        <f>Tabulka1[[#This Row],[sigma zeta]]/Tabulka1[[#This Row],[zeta]]/LN(10)</f>
        <v>0.22892709701109229</v>
      </c>
      <c r="T12" s="1">
        <f>POWER(Tabulka1[[#This Row],[viscosity (Pa*s)]],-Tabulka1[[#This Row],[alpha]])*POWER(Tabulka1[[#This Row],[rigidity (Pa)]],-(1-Tabulka1[[#This Row],[alpha]]))</f>
        <v>2.1071376367234992E-12</v>
      </c>
      <c r="U12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5.1146974749676103E-13</v>
      </c>
      <c r="V12" s="1">
        <f>Tabulka1[[#This Row],[viscosity (Pa*s)]]/Tabulka1[[#This Row],[rigidity (Pa)]]</f>
        <v>620</v>
      </c>
      <c r="W12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260.29552435645144</v>
      </c>
      <c r="X12" s="1">
        <f>Tabulka1[[#This Row],[beta*]]^(-1/Tabulka1[[#This Row],[alpha]])</f>
        <v>158.02193209019219</v>
      </c>
      <c r="Y12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84.668928358112424</v>
      </c>
    </row>
    <row r="13" spans="1:25" x14ac:dyDescent="0.3">
      <c r="A13" s="1">
        <v>1.8100000000000002E-2</v>
      </c>
      <c r="B13" s="1">
        <v>6.9999999999999999E-4</v>
      </c>
      <c r="C13" s="1">
        <f t="shared" si="0"/>
        <v>55248618784.53038</v>
      </c>
      <c r="D13" s="1">
        <f>1/Tabulka1[[#This Row],[Ju (GPa^{-1})]]^2*Tabulka1[[#This Row],[sigma Ju]]*1000000000</f>
        <v>2136686914.3188546</v>
      </c>
      <c r="E13" s="1">
        <v>26000000000000</v>
      </c>
      <c r="F13" s="1">
        <v>6000000000000</v>
      </c>
      <c r="G13">
        <v>0.24</v>
      </c>
      <c r="H13" s="2">
        <v>0.03</v>
      </c>
      <c r="I13" s="2">
        <v>5.3999999999999996E-12</v>
      </c>
      <c r="J13" s="1">
        <v>7.0000000000000005E-13</v>
      </c>
      <c r="K13" s="1">
        <f t="shared" si="1"/>
        <v>0.29834254143646405</v>
      </c>
      <c r="L13" s="3">
        <f>Tabulka1[[#This Row],[rigidity (Pa)]]*Tabulka1[[#This Row],[sigma beta]]+Tabulka1[[#This Row],[sigma rigidity]]*Tabulka1[[#This Row],[beta]]+Tabulka1[[#This Row],[sigma rigidity]]*Tabulka1[[#This Row],[sigma beta]]</f>
        <v>5.1707823326516279E-2</v>
      </c>
      <c r="M13" s="3">
        <f t="shared" si="2"/>
        <v>0.32812158935504609</v>
      </c>
      <c r="N13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0.24936661567918803</v>
      </c>
      <c r="O13" s="1" t="s">
        <v>21</v>
      </c>
      <c r="P13">
        <v>1150</v>
      </c>
      <c r="Q13">
        <v>6380</v>
      </c>
      <c r="R13" s="1">
        <f t="shared" si="3"/>
        <v>-0.4839651934807685</v>
      </c>
      <c r="S13" s="1">
        <f>Tabulka1[[#This Row],[sigma zeta]]/Tabulka1[[#This Row],[zeta]]/LN(10)</f>
        <v>0.33005613977803555</v>
      </c>
      <c r="T13" s="1">
        <f>POWER(Tabulka1[[#This Row],[viscosity (Pa*s)]],-Tabulka1[[#This Row],[alpha]])*POWER(Tabulka1[[#This Row],[rigidity (Pa)]],-(1-Tabulka1[[#This Row],[alpha]]))</f>
        <v>4.1327783466724971E-12</v>
      </c>
      <c r="U13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8.0579639133322038E-13</v>
      </c>
      <c r="V13" s="1">
        <f>Tabulka1[[#This Row],[viscosity (Pa*s)]]/Tabulka1[[#This Row],[rigidity (Pa)]]</f>
        <v>470.60000000000008</v>
      </c>
      <c r="W13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110.11448587719964</v>
      </c>
      <c r="X13" s="1">
        <f>Tabulka1[[#This Row],[beta*]]^(-1/Tabulka1[[#This Row],[alpha]])</f>
        <v>154.41401995048471</v>
      </c>
      <c r="Y13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147.97579548716055</v>
      </c>
    </row>
    <row r="14" spans="1:25" x14ac:dyDescent="0.3">
      <c r="A14" s="1">
        <v>1.9199999999999998E-2</v>
      </c>
      <c r="B14" s="1">
        <v>4.0000000000000002E-4</v>
      </c>
      <c r="C14" s="1">
        <f t="shared" si="0"/>
        <v>52083333333.333336</v>
      </c>
      <c r="D14" s="1">
        <f>1/Tabulka1[[#This Row],[Ju (GPa^{-1})]]^2*Tabulka1[[#This Row],[sigma Ju]]*1000000000</f>
        <v>1085069444.4444449</v>
      </c>
      <c r="E14" s="1">
        <v>20000000000000</v>
      </c>
      <c r="F14" s="1">
        <v>13000000000000</v>
      </c>
      <c r="G14">
        <v>0.34</v>
      </c>
      <c r="H14" s="2">
        <v>0.04</v>
      </c>
      <c r="I14" s="2">
        <f>0.37/100000000000</f>
        <v>3.7E-12</v>
      </c>
      <c r="J14" s="1">
        <v>4.0000000000000001E-13</v>
      </c>
      <c r="K14" s="1">
        <f t="shared" si="1"/>
        <v>0.19270833333333334</v>
      </c>
      <c r="L14" s="3">
        <f>Tabulka1[[#This Row],[rigidity (Pa)]]*Tabulka1[[#This Row],[sigma beta]]+Tabulka1[[#This Row],[sigma rigidity]]*Tabulka1[[#This Row],[beta]]+Tabulka1[[#This Row],[sigma rigidity]]*Tabulka1[[#This Row],[sigma beta]]</f>
        <v>2.5282118055555559E-2</v>
      </c>
      <c r="M14" s="3">
        <f t="shared" si="2"/>
        <v>0.33029546651086178</v>
      </c>
      <c r="N14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0.25071206818528829</v>
      </c>
      <c r="O14" s="1" t="s">
        <v>20</v>
      </c>
      <c r="P14">
        <v>1200</v>
      </c>
      <c r="Q14">
        <v>6365</v>
      </c>
      <c r="R14" s="1">
        <f t="shared" si="3"/>
        <v>-0.48109738720119355</v>
      </c>
      <c r="S14" s="1">
        <f>Tabulka1[[#This Row],[sigma zeta]]/Tabulka1[[#This Row],[zeta]]/LN(10)</f>
        <v>0.32965292836025617</v>
      </c>
      <c r="T14" s="1">
        <f>POWER(Tabulka1[[#This Row],[viscosity (Pa*s)]],-Tabulka1[[#This Row],[alpha]])*POWER(Tabulka1[[#This Row],[rigidity (Pa)]],-(1-Tabulka1[[#This Row],[alpha]]))</f>
        <v>2.5388007177283409E-12</v>
      </c>
      <c r="U14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8.2534961666918011E-13</v>
      </c>
      <c r="V14" s="1">
        <f>Tabulka1[[#This Row],[viscosity (Pa*s)]]/Tabulka1[[#This Row],[rigidity (Pa)]]</f>
        <v>384</v>
      </c>
      <c r="W14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249.7281722193153</v>
      </c>
      <c r="X14" s="1">
        <f>Tabulka1[[#This Row],[beta*]]^(-1/Tabulka1[[#This Row],[alpha]])</f>
        <v>126.83345914017092</v>
      </c>
      <c r="Y14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87.276343894404647</v>
      </c>
    </row>
    <row r="15" spans="1:25" x14ac:dyDescent="0.3">
      <c r="A15" s="1">
        <v>1.7999999999999999E-2</v>
      </c>
      <c r="B15" s="1">
        <v>2.9999999999999997E-4</v>
      </c>
      <c r="C15" s="1">
        <f t="shared" si="0"/>
        <v>55555555555.555557</v>
      </c>
      <c r="D15" s="1">
        <f>1/Tabulka1[[#This Row],[Ju (GPa^{-1})]]^2*Tabulka1[[#This Row],[sigma Ju]]*1000000000</f>
        <v>925925925.92592609</v>
      </c>
      <c r="E15" s="1">
        <v>130000000000000</v>
      </c>
      <c r="F15" s="1">
        <v>140000000000000</v>
      </c>
      <c r="G15">
        <v>0.36</v>
      </c>
      <c r="H15" s="2">
        <v>0.03</v>
      </c>
      <c r="I15" s="2">
        <v>2.0999999999999999E-12</v>
      </c>
      <c r="J15" s="1">
        <v>2.0000000000000001E-13</v>
      </c>
      <c r="K15" s="1">
        <f t="shared" si="1"/>
        <v>0.11666666666666667</v>
      </c>
      <c r="L15" s="3">
        <f>Tabulka1[[#This Row],[rigidity (Pa)]]*Tabulka1[[#This Row],[sigma beta]]+Tabulka1[[#This Row],[sigma rigidity]]*Tabulka1[[#This Row],[beta]]+Tabulka1[[#This Row],[sigma rigidity]]*Tabulka1[[#This Row],[sigma beta]]</f>
        <v>1.3240740740740742E-2</v>
      </c>
      <c r="M15" s="3">
        <f t="shared" si="2"/>
        <v>0.16695468704487901</v>
      </c>
      <c r="N15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0.18767232683698093</v>
      </c>
      <c r="O15" s="1" t="s">
        <v>20</v>
      </c>
      <c r="P15">
        <v>1100</v>
      </c>
      <c r="Q15">
        <v>6380</v>
      </c>
      <c r="R15" s="1">
        <f t="shared" si="3"/>
        <v>-0.77740138416184612</v>
      </c>
      <c r="S15" s="1">
        <f>Tabulka1[[#This Row],[sigma zeta]]/Tabulka1[[#This Row],[zeta]]/LN(10)</f>
        <v>0.48818668941791998</v>
      </c>
      <c r="T15" s="1">
        <f>POWER(Tabulka1[[#This Row],[viscosity (Pa*s)]],-Tabulka1[[#This Row],[alpha]])*POWER(Tabulka1[[#This Row],[rigidity (Pa)]],-(1-Tabulka1[[#This Row],[alpha]]))</f>
        <v>1.1024395786478409E-12</v>
      </c>
      <c r="U15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4.9864610929171434E-13</v>
      </c>
      <c r="V15" s="1">
        <f>Tabulka1[[#This Row],[viscosity (Pa*s)]]/Tabulka1[[#This Row],[rigidity (Pa)]]</f>
        <v>2340</v>
      </c>
      <c r="W15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2520.301767646089</v>
      </c>
      <c r="X15" s="1">
        <f>Tabulka1[[#This Row],[beta*]]^(-1/Tabulka1[[#This Row],[alpha]])</f>
        <v>390.67396768501686</v>
      </c>
      <c r="Y15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230.03901177738379</v>
      </c>
    </row>
    <row r="16" spans="1:25" x14ac:dyDescent="0.3">
      <c r="A16" s="1">
        <v>1.84E-2</v>
      </c>
      <c r="B16" s="1">
        <v>8.9999999999999998E-4</v>
      </c>
      <c r="C16" s="1">
        <f t="shared" si="0"/>
        <v>54347826086.95652</v>
      </c>
      <c r="D16" s="1">
        <f>1/Tabulka1[[#This Row],[Ju (GPa^{-1})]]^2*Tabulka1[[#This Row],[sigma Ju]]*1000000000</f>
        <v>2658317580.3402643</v>
      </c>
      <c r="E16" s="1">
        <v>5500000000000</v>
      </c>
      <c r="F16" s="1">
        <v>500000000000</v>
      </c>
      <c r="G16">
        <v>0.24</v>
      </c>
      <c r="H16" s="2">
        <v>0.03</v>
      </c>
      <c r="I16" s="2">
        <v>6.8000000000000001E-12</v>
      </c>
      <c r="J16" s="1">
        <v>9.9999999999999998E-13</v>
      </c>
      <c r="K16" s="1">
        <f t="shared" si="1"/>
        <v>0.36956521739130432</v>
      </c>
      <c r="L16" s="3">
        <f>Tabulka1[[#This Row],[rigidity (Pa)]]*Tabulka1[[#This Row],[sigma beta]]+Tabulka1[[#This Row],[sigma rigidity]]*Tabulka1[[#This Row],[beta]]+Tabulka1[[#This Row],[sigma rigidity]]*Tabulka1[[#This Row],[sigma beta]]</f>
        <v>7.5082703213610588E-2</v>
      </c>
      <c r="M16" s="3">
        <f t="shared" si="2"/>
        <v>0.62532618354281388</v>
      </c>
      <c r="N16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0.53360002886834224</v>
      </c>
      <c r="O16" s="1" t="s">
        <v>21</v>
      </c>
      <c r="P16">
        <v>1200</v>
      </c>
      <c r="Q16">
        <v>6381</v>
      </c>
      <c r="R16" s="1">
        <f t="shared" si="3"/>
        <v>-0.20389338624002951</v>
      </c>
      <c r="S16" s="1">
        <f>Tabulka1[[#This Row],[sigma zeta]]/Tabulka1[[#This Row],[zeta]]/LN(10)</f>
        <v>0.37058986842355768</v>
      </c>
      <c r="T16" s="1">
        <f>POWER(Tabulka1[[#This Row],[viscosity (Pa*s)]],-Tabulka1[[#This Row],[alpha]])*POWER(Tabulka1[[#This Row],[rigidity (Pa)]],-(1-Tabulka1[[#This Row],[alpha]]))</f>
        <v>6.0753947283152275E-12</v>
      </c>
      <c r="U16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8.8132545017969746E-13</v>
      </c>
      <c r="V16" s="1">
        <f>Tabulka1[[#This Row],[viscosity (Pa*s)]]/Tabulka1[[#This Row],[rigidity (Pa)]]</f>
        <v>101.2</v>
      </c>
      <c r="W16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10.447128792161031</v>
      </c>
      <c r="X16" s="1">
        <f>Tabulka1[[#This Row],[beta*]]^(-1/Tabulka1[[#This Row],[alpha]])</f>
        <v>63.283009774532772</v>
      </c>
      <c r="Y16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62.819021406718427</v>
      </c>
    </row>
    <row r="17" spans="1:25" x14ac:dyDescent="0.3">
      <c r="A17" s="1">
        <v>1.8100000000000002E-2</v>
      </c>
      <c r="B17" s="1">
        <v>1.1000000000000001E-3</v>
      </c>
      <c r="C17" s="1">
        <f t="shared" si="0"/>
        <v>55248618784.53038</v>
      </c>
      <c r="D17" s="1">
        <f>1/Tabulka1[[#This Row],[Ju (GPa^{-1})]]^2*Tabulka1[[#This Row],[sigma Ju]]*1000000000</f>
        <v>3357650865.3581996</v>
      </c>
      <c r="E17" s="1">
        <v>3800000000000</v>
      </c>
      <c r="F17" s="1">
        <v>1400000000000</v>
      </c>
      <c r="G17">
        <v>0.27</v>
      </c>
      <c r="H17" s="2">
        <v>0.06</v>
      </c>
      <c r="I17" s="2">
        <v>6.4000000000000002E-12</v>
      </c>
      <c r="J17" s="1">
        <v>1.1E-12</v>
      </c>
      <c r="K17" s="1">
        <f t="shared" si="1"/>
        <v>0.35359116022099446</v>
      </c>
      <c r="L17" s="3">
        <f>Tabulka1[[#This Row],[rigidity (Pa)]]*Tabulka1[[#This Row],[sigma beta]]+Tabulka1[[#This Row],[sigma rigidity]]*Tabulka1[[#This Row],[beta]]+Tabulka1[[#This Row],[sigma rigidity]]*Tabulka1[[#This Row],[sigma beta]]</f>
        <v>8.5955862153169915E-2</v>
      </c>
      <c r="M17" s="3">
        <f t="shared" si="2"/>
        <v>0.68352573227452906</v>
      </c>
      <c r="N17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0.66760019148655148</v>
      </c>
      <c r="O17" s="1" t="s">
        <v>21</v>
      </c>
      <c r="P17">
        <v>1200</v>
      </c>
      <c r="Q17">
        <v>6381</v>
      </c>
      <c r="R17" s="1">
        <f t="shared" si="3"/>
        <v>-0.16524513117007886</v>
      </c>
      <c r="S17" s="1">
        <f>Tabulka1[[#This Row],[sigma zeta]]/Tabulka1[[#This Row],[zeta]]/LN(10)</f>
        <v>0.42417580727409243</v>
      </c>
      <c r="T17" s="1">
        <f>POWER(Tabulka1[[#This Row],[viscosity (Pa*s)]],-Tabulka1[[#This Row],[alpha]])*POWER(Tabulka1[[#This Row],[rigidity (Pa)]],-(1-Tabulka1[[#This Row],[alpha]]))</f>
        <v>5.7751569118431698E-12</v>
      </c>
      <c r="U17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1.59529743250467E-12</v>
      </c>
      <c r="V17" s="1">
        <f>Tabulka1[[#This Row],[viscosity (Pa*s)]]/Tabulka1[[#This Row],[rigidity (Pa)]]</f>
        <v>68.78</v>
      </c>
      <c r="W17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25.682445366436589</v>
      </c>
      <c r="X17" s="1">
        <f>Tabulka1[[#This Row],[beta*]]^(-1/Tabulka1[[#This Row],[alpha]])</f>
        <v>47.012899865842115</v>
      </c>
      <c r="Y17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58.393770144349624</v>
      </c>
    </row>
    <row r="18" spans="1:25" x14ac:dyDescent="0.3">
      <c r="A18" s="1">
        <v>1.8599999999999998E-2</v>
      </c>
      <c r="B18" s="1">
        <v>1.1000000000000001E-3</v>
      </c>
      <c r="C18" s="1">
        <f t="shared" si="0"/>
        <v>53763440860.215057</v>
      </c>
      <c r="D18" s="1">
        <f>1/Tabulka1[[#This Row],[Ju (GPa^{-1})]]^2*Tabulka1[[#This Row],[sigma Ju]]*1000000000</f>
        <v>3179558330.4428267</v>
      </c>
      <c r="E18" s="1">
        <v>5400000000000</v>
      </c>
      <c r="F18" s="1">
        <v>2300000000000</v>
      </c>
      <c r="G18">
        <v>0.25</v>
      </c>
      <c r="H18" s="2">
        <v>0.06</v>
      </c>
      <c r="I18" s="2">
        <v>6.0000000000000003E-12</v>
      </c>
      <c r="J18" s="1">
        <v>1.1E-12</v>
      </c>
      <c r="K18" s="1">
        <f t="shared" si="1"/>
        <v>0.32258064516129037</v>
      </c>
      <c r="L18" s="3">
        <f>Tabulka1[[#This Row],[rigidity (Pa)]]*Tabulka1[[#This Row],[sigma beta]]+Tabulka1[[#This Row],[sigma rigidity]]*Tabulka1[[#This Row],[beta]]+Tabulka1[[#This Row],[sigma rigidity]]*Tabulka1[[#This Row],[sigma beta]]</f>
        <v>8.1714649092380631E-2</v>
      </c>
      <c r="M18" s="3">
        <f t="shared" si="2"/>
        <v>0.91947530864197491</v>
      </c>
      <c r="N18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1.014018210935451</v>
      </c>
      <c r="O18" s="1" t="s">
        <v>21</v>
      </c>
      <c r="P18">
        <v>1200</v>
      </c>
      <c r="Q18">
        <v>6381</v>
      </c>
      <c r="R18" s="1">
        <f t="shared" si="3"/>
        <v>-3.6459928703794289E-2</v>
      </c>
      <c r="S18" s="1">
        <f>Tabulka1[[#This Row],[sigma zeta]]/Tabulka1[[#This Row],[zeta]]/LN(10)</f>
        <v>0.4789497982377578</v>
      </c>
      <c r="T18" s="1">
        <f>POWER(Tabulka1[[#This Row],[viscosity (Pa*s)]],-Tabulka1[[#This Row],[alpha]])*POWER(Tabulka1[[#This Row],[rigidity (Pa)]],-(1-Tabulka1[[#This Row],[alpha]]))</f>
        <v>5.8753841618694225E-12</v>
      </c>
      <c r="U18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1.7606422828268449E-12</v>
      </c>
      <c r="V18" s="1">
        <f>Tabulka1[[#This Row],[viscosity (Pa*s)]]/Tabulka1[[#This Row],[rigidity (Pa)]]</f>
        <v>100.44</v>
      </c>
      <c r="W18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43.190415603464615</v>
      </c>
      <c r="X18" s="1">
        <f>Tabulka1[[#This Row],[beta*]]^(-1/Tabulka1[[#This Row],[alpha]])</f>
        <v>92.352099999999965</v>
      </c>
      <c r="Y18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137.17978449727985</v>
      </c>
    </row>
    <row r="19" spans="1:25" x14ac:dyDescent="0.3">
      <c r="A19" s="1">
        <v>1.7500000000000002E-2</v>
      </c>
      <c r="B19" s="1">
        <v>1.2999999999999999E-3</v>
      </c>
      <c r="C19" s="1">
        <f t="shared" si="0"/>
        <v>57142857142.85714</v>
      </c>
      <c r="D19" s="1">
        <f>1/Tabulka1[[#This Row],[Ju (GPa^{-1})]]^2*Tabulka1[[#This Row],[sigma Ju]]*1000000000</f>
        <v>4244897959.1836729</v>
      </c>
      <c r="E19" s="1">
        <v>4300000000000</v>
      </c>
      <c r="F19" s="1">
        <v>1400000000000</v>
      </c>
      <c r="G19">
        <v>0.23</v>
      </c>
      <c r="H19" s="2">
        <v>0.06</v>
      </c>
      <c r="I19" s="2">
        <v>6.2000000000000002E-12</v>
      </c>
      <c r="J19" s="1">
        <v>1.2999999999999999E-12</v>
      </c>
      <c r="K19" s="1">
        <f t="shared" si="1"/>
        <v>0.35428571428571426</v>
      </c>
      <c r="L19" s="3">
        <f>Tabulka1[[#This Row],[rigidity (Pa)]]*Tabulka1[[#This Row],[sigma beta]]+Tabulka1[[#This Row],[sigma rigidity]]*Tabulka1[[#This Row],[beta]]+Tabulka1[[#This Row],[sigma rigidity]]*Tabulka1[[#This Row],[sigma beta]]</f>
        <v>0.10612244897959183</v>
      </c>
      <c r="M19" s="3">
        <f t="shared" si="2"/>
        <v>1.210111789876146</v>
      </c>
      <c r="N19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1.6287125935459057</v>
      </c>
      <c r="O19" s="1" t="s">
        <v>21</v>
      </c>
      <c r="P19">
        <v>1200</v>
      </c>
      <c r="Q19">
        <v>6381</v>
      </c>
      <c r="R19" s="1">
        <f t="shared" si="3"/>
        <v>8.2825492203860804E-2</v>
      </c>
      <c r="S19" s="1">
        <f>Tabulka1[[#This Row],[sigma zeta]]/Tabulka1[[#This Row],[zeta]]/LN(10)</f>
        <v>0.58452524626317082</v>
      </c>
      <c r="T19" s="1">
        <f>POWER(Tabulka1[[#This Row],[viscosity (Pa*s)]],-Tabulka1[[#This Row],[alpha]])*POWER(Tabulka1[[#This Row],[rigidity (Pa)]],-(1-Tabulka1[[#This Row],[alpha]]))</f>
        <v>6.4780090844015822E-12</v>
      </c>
      <c r="U19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1.7869142967862672E-12</v>
      </c>
      <c r="V19" s="1">
        <f>Tabulka1[[#This Row],[viscosity (Pa*s)]]/Tabulka1[[#This Row],[rigidity (Pa)]]</f>
        <v>75.25</v>
      </c>
      <c r="W19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25.129625942301647</v>
      </c>
      <c r="X19" s="1">
        <f>Tabulka1[[#This Row],[beta*]]^(-1/Tabulka1[[#This Row],[alpha]])</f>
        <v>91.060912188179998</v>
      </c>
      <c r="Y19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159.84348031244332</v>
      </c>
    </row>
    <row r="20" spans="1:25" x14ac:dyDescent="0.3">
      <c r="A20" s="1">
        <v>1.6899999999999998E-2</v>
      </c>
      <c r="B20" s="1">
        <v>1.4E-3</v>
      </c>
      <c r="C20" s="1">
        <f t="shared" si="0"/>
        <v>59171597633.136101</v>
      </c>
      <c r="D20" s="1">
        <f>1/Tabulka1[[#This Row],[Ju (GPa^{-1})]]^2*Tabulka1[[#This Row],[sigma Ju]]*1000000000</f>
        <v>4901789153.0408611</v>
      </c>
      <c r="E20" s="1">
        <v>4200000000000</v>
      </c>
      <c r="F20" s="1">
        <v>1300000000000</v>
      </c>
      <c r="G20">
        <v>0.22</v>
      </c>
      <c r="H20" s="2">
        <v>0.06</v>
      </c>
      <c r="I20" s="2">
        <v>6.1000000000000003E-12</v>
      </c>
      <c r="J20" s="1">
        <v>1.4000000000000001E-12</v>
      </c>
      <c r="K20" s="1">
        <f t="shared" si="1"/>
        <v>0.36094674556213024</v>
      </c>
      <c r="L20" s="3">
        <f>Tabulka1[[#This Row],[rigidity (Pa)]]*Tabulka1[[#This Row],[sigma beta]]+Tabulka1[[#This Row],[sigma rigidity]]*Tabulka1[[#This Row],[beta]]+Tabulka1[[#This Row],[sigma rigidity]]*Tabulka1[[#This Row],[sigma beta]]</f>
        <v>0.11960365533419702</v>
      </c>
      <c r="M20" s="3">
        <f t="shared" si="2"/>
        <v>1.4470586696653847</v>
      </c>
      <c r="N20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2.2300683122285005</v>
      </c>
      <c r="O20" s="1" t="s">
        <v>21</v>
      </c>
      <c r="P20">
        <v>1200</v>
      </c>
      <c r="Q20">
        <v>6381</v>
      </c>
      <c r="R20" s="1">
        <f t="shared" si="3"/>
        <v>0.16048613954709198</v>
      </c>
      <c r="S20" s="1">
        <f>Tabulka1[[#This Row],[sigma zeta]]/Tabulka1[[#This Row],[zeta]]/LN(10)</f>
        <v>0.66929308574067115</v>
      </c>
      <c r="T20" s="1">
        <f>POWER(Tabulka1[[#This Row],[viscosity (Pa*s)]],-Tabulka1[[#This Row],[alpha]])*POWER(Tabulka1[[#This Row],[rigidity (Pa)]],-(1-Tabulka1[[#This Row],[alpha]]))</f>
        <v>6.6166290250592635E-12</v>
      </c>
      <c r="U20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1.8025553869391652E-12</v>
      </c>
      <c r="V20" s="1">
        <f>Tabulka1[[#This Row],[viscosity (Pa*s)]]/Tabulka1[[#This Row],[rigidity (Pa)]]</f>
        <v>70.97999999999999</v>
      </c>
      <c r="W20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22.743247349488154</v>
      </c>
      <c r="X20" s="1">
        <f>Tabulka1[[#This Row],[beta*]]^(-1/Tabulka1[[#This Row],[alpha]])</f>
        <v>102.71222437284899</v>
      </c>
      <c r="Y20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201.91267107971188</v>
      </c>
    </row>
    <row r="21" spans="1:25" x14ac:dyDescent="0.3">
      <c r="A21" s="1">
        <v>1.8100000000000002E-2</v>
      </c>
      <c r="B21" s="1">
        <v>8.0000000000000004E-4</v>
      </c>
      <c r="C21" s="1">
        <f t="shared" si="0"/>
        <v>55248618784.53038</v>
      </c>
      <c r="D21" s="1">
        <f>1/Tabulka1[[#This Row],[Ju (GPa^{-1})]]^2*Tabulka1[[#This Row],[sigma Ju]]*1000000000</f>
        <v>2441927902.078691</v>
      </c>
      <c r="E21" s="1">
        <v>9000000000000</v>
      </c>
      <c r="F21" s="1">
        <v>5000000000000</v>
      </c>
      <c r="G21">
        <v>0.27</v>
      </c>
      <c r="H21" s="2">
        <v>0.06</v>
      </c>
      <c r="I21" s="2">
        <f>0.47/100000000000</f>
        <v>4.6999999999999998E-12</v>
      </c>
      <c r="J21" s="1">
        <v>8.0000000000000002E-13</v>
      </c>
      <c r="K21" s="1">
        <f t="shared" si="1"/>
        <v>0.25966850828729277</v>
      </c>
      <c r="L21" s="3">
        <f>Tabulka1[[#This Row],[rigidity (Pa)]]*Tabulka1[[#This Row],[sigma beta]]+Tabulka1[[#This Row],[sigma rigidity]]*Tabulka1[[#This Row],[beta]]+Tabulka1[[#This Row],[sigma rigidity]]*Tabulka1[[#This Row],[sigma beta]]</f>
        <v>5.7629498489057109E-2</v>
      </c>
      <c r="M21" s="3">
        <f t="shared" si="2"/>
        <v>0.90551653655783004</v>
      </c>
      <c r="N21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0.9022477398907689</v>
      </c>
      <c r="O21" s="1" t="s">
        <v>21</v>
      </c>
      <c r="P21">
        <v>1200</v>
      </c>
      <c r="Q21">
        <v>6365</v>
      </c>
      <c r="R21" s="1">
        <f t="shared" si="3"/>
        <v>-4.3103614184557382E-2</v>
      </c>
      <c r="S21" s="1">
        <f>Tabulka1[[#This Row],[sigma zeta]]/Tabulka1[[#This Row],[zeta]]/LN(10)</f>
        <v>0.43272673543186779</v>
      </c>
      <c r="T21" s="1">
        <f>POWER(Tabulka1[[#This Row],[viscosity (Pa*s)]],-Tabulka1[[#This Row],[alpha]])*POWER(Tabulka1[[#This Row],[rigidity (Pa)]],-(1-Tabulka1[[#This Row],[alpha]]))</f>
        <v>4.5757246473938141E-12</v>
      </c>
      <c r="U21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1.5646381498255243E-12</v>
      </c>
      <c r="V21" s="1">
        <f>Tabulka1[[#This Row],[viscosity (Pa*s)]]/Tabulka1[[#This Row],[rigidity (Pa)]]</f>
        <v>162.9</v>
      </c>
      <c r="W21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90.785957063854326</v>
      </c>
      <c r="X21" s="1">
        <f>Tabulka1[[#This Row],[beta*]]^(-1/Tabulka1[[#This Row],[alpha]])</f>
        <v>147.50864380527054</v>
      </c>
      <c r="Y21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203.71171640134835</v>
      </c>
    </row>
    <row r="22" spans="1:25" x14ac:dyDescent="0.3">
      <c r="A22" s="1">
        <v>1.8599999999999998E-2</v>
      </c>
      <c r="B22" s="1">
        <v>2.9999999999999997E-4</v>
      </c>
      <c r="C22" s="1">
        <f t="shared" si="0"/>
        <v>53763440860.215057</v>
      </c>
      <c r="D22" s="1">
        <f>1/Tabulka1[[#This Row],[Ju (GPa^{-1})]]^2*Tabulka1[[#This Row],[sigma Ju]]*1000000000</f>
        <v>867152271.93895245</v>
      </c>
      <c r="E22" s="1">
        <v>20000000000000</v>
      </c>
      <c r="F22" s="1">
        <v>5000000000000</v>
      </c>
      <c r="G22">
        <v>0.34</v>
      </c>
      <c r="H22" s="2">
        <v>0.03</v>
      </c>
      <c r="I22" s="2">
        <v>2.9000000000000002E-12</v>
      </c>
      <c r="J22" s="1">
        <v>2.9999999999999998E-13</v>
      </c>
      <c r="K22" s="1">
        <f t="shared" si="1"/>
        <v>0.15591397849462368</v>
      </c>
      <c r="L22" s="3">
        <f>Tabulka1[[#This Row],[rigidity (Pa)]]*Tabulka1[[#This Row],[sigma beta]]+Tabulka1[[#This Row],[sigma rigidity]]*Tabulka1[[#This Row],[beta]]+Tabulka1[[#This Row],[sigma rigidity]]*Tabulka1[[#This Row],[sigma beta]]</f>
        <v>1.8903919528269166E-2</v>
      </c>
      <c r="M22" s="3">
        <f t="shared" si="2"/>
        <v>0.6358058936047839</v>
      </c>
      <c r="N22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0.2793468002126519</v>
      </c>
      <c r="O22" s="1" t="s">
        <v>20</v>
      </c>
      <c r="P22">
        <v>1150</v>
      </c>
      <c r="Q22">
        <v>6381</v>
      </c>
      <c r="R22" s="1">
        <f t="shared" si="3"/>
        <v>-0.19667545070848527</v>
      </c>
      <c r="S22" s="1">
        <f>Tabulka1[[#This Row],[sigma zeta]]/Tabulka1[[#This Row],[zeta]]/LN(10)</f>
        <v>0.19081102438647168</v>
      </c>
      <c r="T22" s="1">
        <f>POWER(Tabulka1[[#This Row],[viscosity (Pa*s)]],-Tabulka1[[#This Row],[alpha]])*POWER(Tabulka1[[#This Row],[rigidity (Pa)]],-(1-Tabulka1[[#This Row],[alpha]]))</f>
        <v>2.4861558203470695E-12</v>
      </c>
      <c r="U22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4.9014669799476819E-13</v>
      </c>
      <c r="V22" s="1">
        <f>Tabulka1[[#This Row],[viscosity (Pa*s)]]/Tabulka1[[#This Row],[rigidity (Pa)]]</f>
        <v>372</v>
      </c>
      <c r="W22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93.1933474020544</v>
      </c>
      <c r="X22" s="1">
        <f>Tabulka1[[#This Row],[beta*]]^(-1/Tabulka1[[#This Row],[alpha]])</f>
        <v>236.51979242097957</v>
      </c>
      <c r="Y22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141.8680585962768</v>
      </c>
    </row>
    <row r="23" spans="1:25" x14ac:dyDescent="0.3">
      <c r="A23" s="1">
        <v>1.6E-2</v>
      </c>
      <c r="B23" s="1">
        <v>1.2999999999999999E-3</v>
      </c>
      <c r="C23" s="1">
        <f t="shared" si="0"/>
        <v>62500000000</v>
      </c>
      <c r="D23" s="1">
        <f>1/Tabulka1[[#This Row],[Ju (GPa^{-1})]]^2*Tabulka1[[#This Row],[sigma Ju]]*1000000000</f>
        <v>5078125000</v>
      </c>
      <c r="E23" s="1">
        <v>35000000000000</v>
      </c>
      <c r="F23" s="1">
        <v>39000000000000</v>
      </c>
      <c r="G23">
        <v>0.18</v>
      </c>
      <c r="H23" s="2">
        <v>0.06</v>
      </c>
      <c r="I23" s="2">
        <v>4.4999999999999998E-12</v>
      </c>
      <c r="J23" s="1">
        <v>1.2999999999999999E-12</v>
      </c>
      <c r="K23" s="1">
        <f t="shared" si="1"/>
        <v>0.28125</v>
      </c>
      <c r="L23" s="3">
        <f>Tabulka1[[#This Row],[rigidity (Pa)]]*Tabulka1[[#This Row],[sigma beta]]+Tabulka1[[#This Row],[sigma rigidity]]*Tabulka1[[#This Row],[beta]]+Tabulka1[[#This Row],[sigma rigidity]]*Tabulka1[[#This Row],[sigma beta]]</f>
        <v>0.110703125</v>
      </c>
      <c r="M23" s="3">
        <f t="shared" si="2"/>
        <v>2.0530948912327709</v>
      </c>
      <c r="N23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5.0440192459398867</v>
      </c>
      <c r="O23" s="1" t="s">
        <v>21</v>
      </c>
      <c r="P23">
        <v>1100</v>
      </c>
      <c r="Q23">
        <v>6380</v>
      </c>
      <c r="R23" s="1">
        <f t="shared" si="3"/>
        <v>0.31240902233036139</v>
      </c>
      <c r="S23" s="1">
        <f>Tabulka1[[#This Row],[sigma zeta]]/Tabulka1[[#This Row],[zeta]]/LN(10)</f>
        <v>1.0669695465513358</v>
      </c>
      <c r="T23" s="1">
        <f>POWER(Tabulka1[[#This Row],[viscosity (Pa*s)]],-Tabulka1[[#This Row],[alpha]])*POWER(Tabulka1[[#This Row],[rigidity (Pa)]],-(1-Tabulka1[[#This Row],[alpha]]))</f>
        <v>5.1220774113746669E-12</v>
      </c>
      <c r="U23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2.225728653563808E-12</v>
      </c>
      <c r="V23" s="1">
        <f>Tabulka1[[#This Row],[viscosity (Pa*s)]]/Tabulka1[[#This Row],[rigidity (Pa)]]</f>
        <v>560</v>
      </c>
      <c r="W23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625.65665504332321</v>
      </c>
      <c r="X23" s="1">
        <f>Tabulka1[[#This Row],[beta*]]^(-1/Tabulka1[[#This Row],[alpha]])</f>
        <v>1149.7331390903519</v>
      </c>
      <c r="Y23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3689.914175622574</v>
      </c>
    </row>
    <row r="24" spans="1:25" x14ac:dyDescent="0.3">
      <c r="A24" s="1">
        <v>1.83E-2</v>
      </c>
      <c r="B24" s="1">
        <v>8.0000000000000004E-4</v>
      </c>
      <c r="C24" s="1">
        <f t="shared" si="0"/>
        <v>54644808743.169395</v>
      </c>
      <c r="D24" s="1">
        <f>1/Tabulka1[[#This Row],[Ju (GPa^{-1})]]^2*Tabulka1[[#This Row],[sigma Ju]]*1000000000</f>
        <v>2388844098.0620503</v>
      </c>
      <c r="E24" s="1">
        <v>12000000000000</v>
      </c>
      <c r="F24" s="1">
        <v>8000000000000</v>
      </c>
      <c r="G24">
        <v>0.26</v>
      </c>
      <c r="H24" s="2">
        <v>0.06</v>
      </c>
      <c r="I24" s="2">
        <f>0.44/100000000000</f>
        <v>4.3999999999999998E-12</v>
      </c>
      <c r="J24" s="1">
        <v>8.0000000000000002E-13</v>
      </c>
      <c r="K24" s="1">
        <f t="shared" si="1"/>
        <v>0.24043715846994534</v>
      </c>
      <c r="L24" s="3">
        <f>Tabulka1[[#This Row],[rigidity (Pa)]]*Tabulka1[[#This Row],[sigma beta]]+Tabulka1[[#This Row],[sigma rigidity]]*Tabulka1[[#This Row],[beta]]+Tabulka1[[#This Row],[sigma rigidity]]*Tabulka1[[#This Row],[sigma beta]]</f>
        <v>5.6137836304458184E-2</v>
      </c>
      <c r="M24" s="3">
        <f t="shared" si="2"/>
        <v>1.0942858716806003</v>
      </c>
      <c r="N24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1.2283762967623051</v>
      </c>
      <c r="O24" s="1" t="s">
        <v>21</v>
      </c>
      <c r="P24">
        <v>1200</v>
      </c>
      <c r="Q24">
        <v>6365</v>
      </c>
      <c r="R24" s="1">
        <f t="shared" si="3"/>
        <v>3.9130792084414855E-2</v>
      </c>
      <c r="S24" s="1">
        <f>Tabulka1[[#This Row],[sigma zeta]]/Tabulka1[[#This Row],[zeta]]/LN(10)</f>
        <v>0.48751159198035537</v>
      </c>
      <c r="T24" s="1">
        <f>POWER(Tabulka1[[#This Row],[viscosity (Pa*s)]],-Tabulka1[[#This Row],[alpha]])*POWER(Tabulka1[[#This Row],[rigidity (Pa)]],-(1-Tabulka1[[#This Row],[alpha]]))</f>
        <v>4.5042935104926964E-12</v>
      </c>
      <c r="U24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1.6595658193759138E-12</v>
      </c>
      <c r="V24" s="1">
        <f>Tabulka1[[#This Row],[viscosity (Pa*s)]]/Tabulka1[[#This Row],[rigidity (Pa)]]</f>
        <v>219.60000000000002</v>
      </c>
      <c r="W24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146.7144164695481</v>
      </c>
      <c r="X24" s="1">
        <f>Tabulka1[[#This Row],[beta*]]^(-1/Tabulka1[[#This Row],[alpha]])</f>
        <v>240.30517742105985</v>
      </c>
      <c r="Y24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372.80521308277196</v>
      </c>
    </row>
    <row r="25" spans="1:25" x14ac:dyDescent="0.3">
      <c r="A25" s="1">
        <v>1.7299999999999999E-2</v>
      </c>
      <c r="B25" s="1">
        <v>5.0000000000000001E-4</v>
      </c>
      <c r="C25" s="1">
        <f t="shared" si="0"/>
        <v>57803468208.092491</v>
      </c>
      <c r="D25" s="1">
        <f>1/Tabulka1[[#This Row],[Ju (GPa^{-1})]]^2*Tabulka1[[#This Row],[sigma Ju]]*1000000000</f>
        <v>1670620468.4419794</v>
      </c>
      <c r="E25" s="1">
        <v>16000000000000</v>
      </c>
      <c r="F25" s="1">
        <v>2000000000000</v>
      </c>
      <c r="G25">
        <v>0.24</v>
      </c>
      <c r="H25" s="2">
        <v>0.03</v>
      </c>
      <c r="I25" s="2">
        <v>3.8999999999999999E-12</v>
      </c>
      <c r="J25" s="1">
        <v>5.9999999999999997E-13</v>
      </c>
      <c r="K25" s="1">
        <f t="shared" si="1"/>
        <v>0.22543352601156072</v>
      </c>
      <c r="L25" s="3">
        <f>Tabulka1[[#This Row],[rigidity (Pa)]]*Tabulka1[[#This Row],[sigma beta]]+Tabulka1[[#This Row],[sigma rigidity]]*Tabulka1[[#This Row],[beta]]+Tabulka1[[#This Row],[sigma rigidity]]*Tabulka1[[#This Row],[sigma beta]]</f>
        <v>4.21998730328444E-2</v>
      </c>
      <c r="M25" s="3">
        <f t="shared" si="2"/>
        <v>1.7930407012643914</v>
      </c>
      <c r="N25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1.4195863243783133</v>
      </c>
      <c r="O25" s="1" t="s">
        <v>21</v>
      </c>
      <c r="P25">
        <v>1150</v>
      </c>
      <c r="Q25">
        <v>6381</v>
      </c>
      <c r="R25" s="1">
        <f t="shared" si="3"/>
        <v>0.25359014797484736</v>
      </c>
      <c r="S25" s="1">
        <f>Tabulka1[[#This Row],[sigma zeta]]/Tabulka1[[#This Row],[zeta]]/LN(10)</f>
        <v>0.34383966121241599</v>
      </c>
      <c r="T25" s="1">
        <f>POWER(Tabulka1[[#This Row],[viscosity (Pa*s)]],-Tabulka1[[#This Row],[alpha]])*POWER(Tabulka1[[#This Row],[rigidity (Pa)]],-(1-Tabulka1[[#This Row],[alpha]]))</f>
        <v>4.4866918470629236E-12</v>
      </c>
      <c r="U25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7.7506584772599586E-13</v>
      </c>
      <c r="V25" s="1">
        <f>Tabulka1[[#This Row],[viscosity (Pa*s)]]/Tabulka1[[#This Row],[rigidity (Pa)]]</f>
        <v>276.79999999999995</v>
      </c>
      <c r="W25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35.512814588539719</v>
      </c>
      <c r="X25" s="1">
        <f>Tabulka1[[#This Row],[beta*]]^(-1/Tabulka1[[#This Row],[alpha]])</f>
        <v>496.3136661099835</v>
      </c>
      <c r="Y25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546.03196891534674</v>
      </c>
    </row>
    <row r="26" spans="1:25" x14ac:dyDescent="0.3">
      <c r="A26" s="1">
        <v>1.7000000000000001E-2</v>
      </c>
      <c r="B26" s="1">
        <v>8.0000000000000004E-4</v>
      </c>
      <c r="C26" s="1">
        <f t="shared" si="0"/>
        <v>58823529411.764702</v>
      </c>
      <c r="D26" s="1">
        <f>1/Tabulka1[[#This Row],[Ju (GPa^{-1})]]^2*Tabulka1[[#This Row],[sigma Ju]]*1000000000</f>
        <v>2768166089.9653978</v>
      </c>
      <c r="E26" s="1">
        <v>13000000000000</v>
      </c>
      <c r="F26" s="1">
        <v>9000000000000</v>
      </c>
      <c r="G26">
        <v>0.25</v>
      </c>
      <c r="H26" s="2">
        <v>0.06</v>
      </c>
      <c r="I26" s="2">
        <f>0.42/100000000000</f>
        <v>4.1999999999999999E-12</v>
      </c>
      <c r="J26" s="1">
        <v>8.0000000000000002E-13</v>
      </c>
      <c r="K26" s="1">
        <f t="shared" si="1"/>
        <v>0.24705882352941175</v>
      </c>
      <c r="L26" s="3">
        <f>Tabulka1[[#This Row],[rigidity (Pa)]]*Tabulka1[[#This Row],[sigma beta]]+Tabulka1[[#This Row],[sigma rigidity]]*Tabulka1[[#This Row],[beta]]+Tabulka1[[#This Row],[sigma rigidity]]*Tabulka1[[#This Row],[sigma beta]]</f>
        <v>6.0899653979238758E-2</v>
      </c>
      <c r="M26" s="3">
        <f t="shared" si="2"/>
        <v>1.214524416662415</v>
      </c>
      <c r="N26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1.4678805494938705</v>
      </c>
      <c r="O26" s="1" t="s">
        <v>21</v>
      </c>
      <c r="P26">
        <v>1200</v>
      </c>
      <c r="Q26">
        <v>6365</v>
      </c>
      <c r="R26" s="1">
        <f t="shared" si="3"/>
        <v>8.4406250236383248E-2</v>
      </c>
      <c r="S26" s="1">
        <f>Tabulka1[[#This Row],[sigma zeta]]/Tabulka1[[#This Row],[zeta]]/LN(10)</f>
        <v>0.52489057773755421</v>
      </c>
      <c r="T26" s="1">
        <f>POWER(Tabulka1[[#This Row],[viscosity (Pa*s)]],-Tabulka1[[#This Row],[alpha]])*POWER(Tabulka1[[#This Row],[rigidity (Pa)]],-(1-Tabulka1[[#This Row],[alpha]]))</f>
        <v>4.4091091783367548E-12</v>
      </c>
      <c r="U26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1.6266319087200534E-12</v>
      </c>
      <c r="V26" s="1">
        <f>Tabulka1[[#This Row],[viscosity (Pa*s)]]/Tabulka1[[#This Row],[rigidity (Pa)]]</f>
        <v>221.00000000000003</v>
      </c>
      <c r="W26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153.3530567024994</v>
      </c>
      <c r="X26" s="1">
        <f>Tabulka1[[#This Row],[beta*]]^(-1/Tabulka1[[#This Row],[alpha]])</f>
        <v>268.40989608239374</v>
      </c>
      <c r="Y26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447.02099957270275</v>
      </c>
    </row>
    <row r="27" spans="1:25" x14ac:dyDescent="0.3">
      <c r="A27" s="1">
        <v>1.7299999999999999E-2</v>
      </c>
      <c r="B27" s="1">
        <v>8.0000000000000004E-4</v>
      </c>
      <c r="C27" s="1">
        <f t="shared" si="0"/>
        <v>57803468208.092491</v>
      </c>
      <c r="D27" s="1">
        <f>1/Tabulka1[[#This Row],[Ju (GPa^{-1})]]^2*Tabulka1[[#This Row],[sigma Ju]]*1000000000</f>
        <v>2672992749.5071673</v>
      </c>
      <c r="E27" s="1">
        <v>15000000000000</v>
      </c>
      <c r="F27" s="1">
        <v>12000000000000</v>
      </c>
      <c r="G27">
        <v>0.25</v>
      </c>
      <c r="H27" s="2">
        <v>0.06</v>
      </c>
      <c r="I27" s="2">
        <f>0.4/100000000000</f>
        <v>3.9999999999999999E-12</v>
      </c>
      <c r="J27" s="1">
        <v>8.0000000000000002E-13</v>
      </c>
      <c r="K27" s="1">
        <f t="shared" si="1"/>
        <v>0.23121387283236997</v>
      </c>
      <c r="L27" s="3">
        <f>Tabulka1[[#This Row],[rigidity (Pa)]]*Tabulka1[[#This Row],[sigma beta]]+Tabulka1[[#This Row],[sigma rigidity]]*Tabulka1[[#This Row],[beta]]+Tabulka1[[#This Row],[sigma rigidity]]*Tabulka1[[#This Row],[sigma beta]]</f>
        <v>5.9073139764108398E-2</v>
      </c>
      <c r="M27" s="3">
        <f t="shared" si="2"/>
        <v>1.3483638020833328</v>
      </c>
      <c r="N27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1.7550868626160017</v>
      </c>
      <c r="O27" s="1" t="s">
        <v>21</v>
      </c>
      <c r="P27">
        <v>1200</v>
      </c>
      <c r="Q27">
        <v>6365</v>
      </c>
      <c r="R27" s="1">
        <f t="shared" si="3"/>
        <v>0.12980708501885529</v>
      </c>
      <c r="S27" s="1">
        <f>Tabulka1[[#This Row],[sigma zeta]]/Tabulka1[[#This Row],[zeta]]/LN(10)</f>
        <v>0.56529590791247919</v>
      </c>
      <c r="T27" s="1">
        <f>POWER(Tabulka1[[#This Row],[viscosity (Pa*s)]],-Tabulka1[[#This Row],[alpha]])*POWER(Tabulka1[[#This Row],[rigidity (Pa)]],-(1-Tabulka1[[#This Row],[alpha]]))</f>
        <v>4.3103423212784027E-12</v>
      </c>
      <c r="U27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1.6829225876581302E-12</v>
      </c>
      <c r="V27" s="1">
        <f>Tabulka1[[#This Row],[viscosity (Pa*s)]]/Tabulka1[[#This Row],[rigidity (Pa)]]</f>
        <v>259.5</v>
      </c>
      <c r="W27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207.94653158925249</v>
      </c>
      <c r="X27" s="1">
        <f>Tabulka1[[#This Row],[beta*]]^(-1/Tabulka1[[#This Row],[alpha]])</f>
        <v>349.90040664062485</v>
      </c>
      <c r="Y27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608.14130113231056</v>
      </c>
    </row>
    <row r="28" spans="1:25" x14ac:dyDescent="0.3">
      <c r="A28" s="1">
        <v>1.77E-2</v>
      </c>
      <c r="B28" s="1">
        <v>2.9999999999999997E-4</v>
      </c>
      <c r="C28" s="1">
        <f t="shared" si="0"/>
        <v>56497175141.242935</v>
      </c>
      <c r="D28" s="1">
        <f>1/Tabulka1[[#This Row],[Ju (GPa^{-1})]]^2*Tabulka1[[#This Row],[sigma Ju]]*1000000000</f>
        <v>957579239.68208349</v>
      </c>
      <c r="E28" s="1">
        <v>140000000000000</v>
      </c>
      <c r="F28" s="1">
        <v>70000000000000</v>
      </c>
      <c r="G28">
        <v>0.26</v>
      </c>
      <c r="H28" s="2">
        <v>0.03</v>
      </c>
      <c r="I28" s="2">
        <v>2.1400000000000002E-12</v>
      </c>
      <c r="J28" s="1">
        <v>2.7000000000000001E-13</v>
      </c>
      <c r="K28" s="1">
        <f t="shared" si="1"/>
        <v>0.12090395480225989</v>
      </c>
      <c r="L28" s="3">
        <f>Tabulka1[[#This Row],[rigidity (Pa)]]*Tabulka1[[#This Row],[sigma beta]]+Tabulka1[[#This Row],[sigma rigidity]]*Tabulka1[[#This Row],[beta]]+Tabulka1[[#This Row],[sigma rigidity]]*Tabulka1[[#This Row],[sigma beta]]</f>
        <v>1.7562003255769416E-2</v>
      </c>
      <c r="M28" s="3">
        <f t="shared" si="2"/>
        <v>1.3645004118357273</v>
      </c>
      <c r="N28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1.0269384434881341</v>
      </c>
      <c r="O28" s="1" t="s">
        <v>21</v>
      </c>
      <c r="P28">
        <v>1050</v>
      </c>
      <c r="Q28">
        <v>6380</v>
      </c>
      <c r="R28" s="1">
        <f t="shared" si="3"/>
        <v>0.13497367108540001</v>
      </c>
      <c r="S28" s="1">
        <f>Tabulka1[[#This Row],[sigma zeta]]/Tabulka1[[#This Row],[zeta]]/LN(10)</f>
        <v>0.32685493928227877</v>
      </c>
      <c r="T28" s="1">
        <f>POWER(Tabulka1[[#This Row],[viscosity (Pa*s)]],-Tabulka1[[#This Row],[alpha]])*POWER(Tabulka1[[#This Row],[rigidity (Pa)]],-(1-Tabulka1[[#This Row],[alpha]]))</f>
        <v>2.3201011953461155E-12</v>
      </c>
      <c r="U28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6.2266530950726068E-13</v>
      </c>
      <c r="V28" s="1">
        <f>Tabulka1[[#This Row],[viscosity (Pa*s)]]/Tabulka1[[#This Row],[rigidity (Pa)]]</f>
        <v>2478</v>
      </c>
      <c r="W28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1239.7116600242171</v>
      </c>
      <c r="X28" s="1">
        <f>Tabulka1[[#This Row],[beta*]]^(-1/Tabulka1[[#This Row],[alpha]])</f>
        <v>3381.2320205289329</v>
      </c>
      <c r="Y28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3690.4110748970361</v>
      </c>
    </row>
    <row r="29" spans="1:25" x14ac:dyDescent="0.3">
      <c r="A29" s="1">
        <v>1.89E-2</v>
      </c>
      <c r="B29" s="1">
        <v>2.0000000000000001E-4</v>
      </c>
      <c r="C29" s="1">
        <f t="shared" si="0"/>
        <v>52910052910.05291</v>
      </c>
      <c r="D29" s="1">
        <f>1/Tabulka1[[#This Row],[Ju (GPa^{-1})]]^2*Tabulka1[[#This Row],[sigma Ju]]*1000000000</f>
        <v>559894739.78891969</v>
      </c>
      <c r="E29" s="1">
        <v>65000000000000</v>
      </c>
      <c r="F29" s="1">
        <v>31000000000000</v>
      </c>
      <c r="G29">
        <v>0.39</v>
      </c>
      <c r="H29" s="2">
        <v>0.03</v>
      </c>
      <c r="I29" s="2">
        <v>1.2999999999999999E-12</v>
      </c>
      <c r="J29" s="1">
        <v>1E-13</v>
      </c>
      <c r="K29" s="1">
        <f t="shared" si="1"/>
        <v>6.8783068783068779E-2</v>
      </c>
      <c r="L29" s="3">
        <f>Tabulka1[[#This Row],[rigidity (Pa)]]*Tabulka1[[#This Row],[sigma beta]]+Tabulka1[[#This Row],[sigma rigidity]]*Tabulka1[[#This Row],[beta]]+Tabulka1[[#This Row],[sigma rigidity]]*Tabulka1[[#This Row],[sigma beta]]</f>
        <v>6.0748579267097787E-3</v>
      </c>
      <c r="M29" s="3">
        <f t="shared" si="2"/>
        <v>0.77882768757505316</v>
      </c>
      <c r="N29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0.41599904874067073</v>
      </c>
      <c r="O29" s="1" t="s">
        <v>20</v>
      </c>
      <c r="P29">
        <v>1100</v>
      </c>
      <c r="Q29">
        <v>6381</v>
      </c>
      <c r="R29" s="1">
        <f t="shared" si="3"/>
        <v>-0.10855861756890138</v>
      </c>
      <c r="S29" s="1">
        <f>Tabulka1[[#This Row],[sigma zeta]]/Tabulka1[[#This Row],[zeta]]/LN(10)</f>
        <v>0.23197183950611019</v>
      </c>
      <c r="T29" s="1">
        <f>POWER(Tabulka1[[#This Row],[viscosity (Pa*s)]],-Tabulka1[[#This Row],[alpha]])*POWER(Tabulka1[[#This Row],[rigidity (Pa)]],-(1-Tabulka1[[#This Row],[alpha]]))</f>
        <v>1.1792489316217749E-12</v>
      </c>
      <c r="U29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3.3391697218821764E-13</v>
      </c>
      <c r="V29" s="1">
        <f>Tabulka1[[#This Row],[viscosity (Pa*s)]]/Tabulka1[[#This Row],[rigidity (Pa)]]</f>
        <v>1228.5</v>
      </c>
      <c r="W29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586.04420481734996</v>
      </c>
      <c r="X29" s="1">
        <f>Tabulka1[[#This Row],[beta*]]^(-1/Tabulka1[[#This Row],[alpha]])</f>
        <v>956.78981418595276</v>
      </c>
      <c r="Y29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549.66218092925146</v>
      </c>
    </row>
    <row r="30" spans="1:25" x14ac:dyDescent="0.3">
      <c r="A30" s="1">
        <v>1.89E-2</v>
      </c>
      <c r="B30" s="1">
        <v>2.0000000000000001E-4</v>
      </c>
      <c r="C30" s="1">
        <f t="shared" si="0"/>
        <v>52910052910.05291</v>
      </c>
      <c r="D30" s="1">
        <f>1/Tabulka1[[#This Row],[Ju (GPa^{-1})]]^2*Tabulka1[[#This Row],[sigma Ju]]*1000000000</f>
        <v>559894739.78891969</v>
      </c>
      <c r="E30" s="1">
        <v>90000000000000</v>
      </c>
      <c r="F30" s="1">
        <v>50000000000000</v>
      </c>
      <c r="G30">
        <v>0.44</v>
      </c>
      <c r="H30" s="2">
        <v>0.04</v>
      </c>
      <c r="I30" s="2">
        <v>5.9000000000000001E-13</v>
      </c>
      <c r="J30" s="1">
        <v>5.0000000000000002E-14</v>
      </c>
      <c r="K30" s="1">
        <f t="shared" si="1"/>
        <v>3.1216931216931216E-2</v>
      </c>
      <c r="L30" s="3">
        <f>Tabulka1[[#This Row],[rigidity (Pa)]]*Tabulka1[[#This Row],[sigma beta]]+Tabulka1[[#This Row],[sigma rigidity]]*Tabulka1[[#This Row],[beta]]+Tabulka1[[#This Row],[sigma rigidity]]*Tabulka1[[#This Row],[sigma beta]]</f>
        <v>3.0038352789675542E-3</v>
      </c>
      <c r="M30" s="3">
        <f t="shared" si="2"/>
        <v>1.5528736617436314</v>
      </c>
      <c r="N30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0.95196358959568739</v>
      </c>
      <c r="O30" s="1" t="s">
        <v>20</v>
      </c>
      <c r="P30">
        <v>1050</v>
      </c>
      <c r="Q30">
        <v>6380</v>
      </c>
      <c r="R30" s="1">
        <f t="shared" si="3"/>
        <v>0.19113612395811322</v>
      </c>
      <c r="S30" s="1">
        <f>Tabulka1[[#This Row],[sigma zeta]]/Tabulka1[[#This Row],[zeta]]/LN(10)</f>
        <v>0.26623707009751169</v>
      </c>
      <c r="T30" s="1">
        <f>POWER(Tabulka1[[#This Row],[viscosity (Pa*s)]],-Tabulka1[[#This Row],[alpha]])*POWER(Tabulka1[[#This Row],[rigidity (Pa)]],-(1-Tabulka1[[#This Row],[alpha]]))</f>
        <v>7.1606410880785948E-13</v>
      </c>
      <c r="U30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2.7578182666029584E-13</v>
      </c>
      <c r="V30" s="1">
        <f>Tabulka1[[#This Row],[viscosity (Pa*s)]]/Tabulka1[[#This Row],[rigidity (Pa)]]</f>
        <v>1701</v>
      </c>
      <c r="W30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945.17141302517189</v>
      </c>
      <c r="X30" s="1">
        <f>Tabulka1[[#This Row],[beta*]]^(-1/Tabulka1[[#This Row],[alpha]])</f>
        <v>2641.4380986259171</v>
      </c>
      <c r="Y30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1978.2293084430694</v>
      </c>
    </row>
    <row r="31" spans="1:25" x14ac:dyDescent="0.3">
      <c r="A31" s="1">
        <v>1.7999999999999999E-2</v>
      </c>
      <c r="B31" s="1">
        <v>5.9999999999999995E-4</v>
      </c>
      <c r="C31" s="1">
        <f t="shared" si="0"/>
        <v>55555555555.555557</v>
      </c>
      <c r="D31" s="1">
        <f>1/Tabulka1[[#This Row],[Ju (GPa^{-1})]]^2*Tabulka1[[#This Row],[sigma Ju]]*1000000000</f>
        <v>1851851851.8518522</v>
      </c>
      <c r="E31" s="1">
        <v>25000000000000</v>
      </c>
      <c r="F31" s="1">
        <v>20000000000000</v>
      </c>
      <c r="G31">
        <v>0.23</v>
      </c>
      <c r="H31" s="2">
        <v>7.0000000000000007E-2</v>
      </c>
      <c r="I31" s="2">
        <v>2.6999999999999998E-12</v>
      </c>
      <c r="J31" s="1">
        <v>5.9999999999999997E-13</v>
      </c>
      <c r="K31" s="1">
        <f t="shared" si="1"/>
        <v>0.15</v>
      </c>
      <c r="L31" s="3">
        <f>Tabulka1[[#This Row],[rigidity (Pa)]]*Tabulka1[[#This Row],[sigma beta]]+Tabulka1[[#This Row],[sigma rigidity]]*Tabulka1[[#This Row],[beta]]+Tabulka1[[#This Row],[sigma rigidity]]*Tabulka1[[#This Row],[sigma beta]]</f>
        <v>3.9444444444444442E-2</v>
      </c>
      <c r="M31" s="3">
        <f t="shared" si="2"/>
        <v>8.4917930844789282</v>
      </c>
      <c r="N31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11.906453326084989</v>
      </c>
      <c r="O31" s="1" t="s">
        <v>21</v>
      </c>
      <c r="P31">
        <v>1100</v>
      </c>
      <c r="Q31">
        <v>6381</v>
      </c>
      <c r="R31" s="1">
        <f t="shared" si="3"/>
        <v>0.92899940337386833</v>
      </c>
      <c r="S31" s="1">
        <f>Tabulka1[[#This Row],[sigma zeta]]/Tabulka1[[#This Row],[zeta]]/LN(10)</f>
        <v>0.60892993118362415</v>
      </c>
      <c r="T31" s="1">
        <f>POWER(Tabulka1[[#This Row],[viscosity (Pa*s)]],-Tabulka1[[#This Row],[alpha]])*POWER(Tabulka1[[#This Row],[rigidity (Pa)]],-(1-Tabulka1[[#This Row],[alpha]]))</f>
        <v>4.4160463898183185E-12</v>
      </c>
      <c r="U31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2.059019300566522E-12</v>
      </c>
      <c r="V31" s="1">
        <f>Tabulka1[[#This Row],[viscosity (Pa*s)]]/Tabulka1[[#This Row],[rigidity (Pa)]]</f>
        <v>450</v>
      </c>
      <c r="W31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360.3123644839294</v>
      </c>
      <c r="X31" s="1">
        <f>Tabulka1[[#This Row],[beta*]]^(-1/Tabulka1[[#This Row],[alpha]])</f>
        <v>3821.3068880155174</v>
      </c>
      <c r="Y31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10540.931711546174</v>
      </c>
    </row>
    <row r="32" spans="1:25" x14ac:dyDescent="0.3">
      <c r="A32" s="1">
        <v>1.7899999999999999E-2</v>
      </c>
      <c r="B32" s="1">
        <v>2.0000000000000001E-4</v>
      </c>
      <c r="C32" s="1">
        <f t="shared" si="0"/>
        <v>55865921787.709496</v>
      </c>
      <c r="D32" s="1">
        <f>1/Tabulka1[[#This Row],[Ju (GPa^{-1})]]^2*Tabulka1[[#This Row],[sigma Ju]]*1000000000</f>
        <v>624200243.43809497</v>
      </c>
      <c r="E32" s="1">
        <v>110000000000000</v>
      </c>
      <c r="F32" s="1">
        <v>90000000000000</v>
      </c>
      <c r="G32">
        <v>0.62</v>
      </c>
      <c r="H32" s="2">
        <v>0.05</v>
      </c>
      <c r="I32" s="2">
        <v>1.6E-13</v>
      </c>
      <c r="J32" s="1">
        <v>1E-14</v>
      </c>
      <c r="K32" s="1">
        <f t="shared" si="1"/>
        <v>8.9385474860335188E-3</v>
      </c>
      <c r="L32" s="3">
        <f>Tabulka1[[#This Row],[rigidity (Pa)]]*Tabulka1[[#This Row],[sigma beta]]+Tabulka1[[#This Row],[sigma rigidity]]*Tabulka1[[#This Row],[beta]]+Tabulka1[[#This Row],[sigma rigidity]]*Tabulka1[[#This Row],[sigma beta]]</f>
        <v>6.647732592615711E-4</v>
      </c>
      <c r="M32" s="3">
        <f t="shared" si="2"/>
        <v>1.0236757758687682</v>
      </c>
      <c r="N32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0.88034303683977477</v>
      </c>
      <c r="O32" s="1" t="s">
        <v>20</v>
      </c>
      <c r="P32">
        <v>1000</v>
      </c>
      <c r="Q32">
        <v>6380</v>
      </c>
      <c r="R32" s="1">
        <f t="shared" si="3"/>
        <v>1.0162426319895147E-2</v>
      </c>
      <c r="S32" s="1">
        <f>Tabulka1[[#This Row],[sigma zeta]]/Tabulka1[[#This Row],[zeta]]/LN(10)</f>
        <v>0.37348556261086951</v>
      </c>
      <c r="T32" s="1">
        <f>POWER(Tabulka1[[#This Row],[viscosity (Pa*s)]],-Tabulka1[[#This Row],[alpha]])*POWER(Tabulka1[[#This Row],[rigidity (Pa)]],-(1-Tabulka1[[#This Row],[alpha]]))</f>
        <v>1.6233818533134242E-13</v>
      </c>
      <c r="U32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1.0282363659086406E-13</v>
      </c>
      <c r="V32" s="1">
        <f>Tabulka1[[#This Row],[viscosity (Pa*s)]]/Tabulka1[[#This Row],[rigidity (Pa)]]</f>
        <v>1969</v>
      </c>
      <c r="W32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1611.1502102535319</v>
      </c>
      <c r="X32" s="1">
        <f>Tabulka1[[#This Row],[beta*]]^(-1/Tabulka1[[#This Row],[alpha]])</f>
        <v>2015.6176026856049</v>
      </c>
      <c r="Y32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1260.2011096552828</v>
      </c>
    </row>
    <row r="33" spans="1:25" x14ac:dyDescent="0.3">
      <c r="A33" s="1">
        <v>1.6400000000000001E-2</v>
      </c>
      <c r="B33" s="1">
        <v>2.0000000000000001E-4</v>
      </c>
      <c r="C33" s="1">
        <f t="shared" si="0"/>
        <v>60975609756.097557</v>
      </c>
      <c r="D33" s="1">
        <f>1/Tabulka1[[#This Row],[Ju (GPa^{-1})]]^2*Tabulka1[[#This Row],[sigma Ju]]*1000000000</f>
        <v>743604997.02557993</v>
      </c>
      <c r="E33" s="1">
        <v>58000000000000</v>
      </c>
      <c r="F33" s="1">
        <v>44000000000000</v>
      </c>
      <c r="G33">
        <v>0.38</v>
      </c>
      <c r="H33" s="2">
        <v>0.05</v>
      </c>
      <c r="I33" s="2">
        <v>9.1999999999999992E-13</v>
      </c>
      <c r="J33" s="1">
        <v>1E-13</v>
      </c>
      <c r="K33" s="1">
        <f t="shared" si="1"/>
        <v>5.609756097560975E-2</v>
      </c>
      <c r="L33" s="3">
        <f>Tabulka1[[#This Row],[rigidity (Pa)]]*Tabulka1[[#This Row],[sigma beta]]+Tabulka1[[#This Row],[sigma rigidity]]*Tabulka1[[#This Row],[beta]]+Tabulka1[[#This Row],[sigma rigidity]]*Tabulka1[[#This Row],[sigma beta]]</f>
        <v>6.8560380725758473E-3</v>
      </c>
      <c r="M33" s="3">
        <f t="shared" si="2"/>
        <v>2.0605390264746273</v>
      </c>
      <c r="N33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1.7237739459288322</v>
      </c>
      <c r="O33" s="1" t="s">
        <v>20</v>
      </c>
      <c r="P33">
        <v>1100</v>
      </c>
      <c r="Q33">
        <v>6365</v>
      </c>
      <c r="R33" s="1">
        <f t="shared" si="3"/>
        <v>0.31398084444763519</v>
      </c>
      <c r="S33" s="1">
        <f>Tabulka1[[#This Row],[sigma zeta]]/Tabulka1[[#This Row],[zeta]]/LN(10)</f>
        <v>0.36331537677609937</v>
      </c>
      <c r="T33" s="1">
        <f>POWER(Tabulka1[[#This Row],[viscosity (Pa*s)]],-Tabulka1[[#This Row],[alpha]])*POWER(Tabulka1[[#This Row],[rigidity (Pa)]],-(1-Tabulka1[[#This Row],[alpha]]))</f>
        <v>1.2108784447295187E-12</v>
      </c>
      <c r="U33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5.4251016431408723E-13</v>
      </c>
      <c r="V33" s="1">
        <f>Tabulka1[[#This Row],[viscosity (Pa*s)]]/Tabulka1[[#This Row],[rigidity (Pa)]]</f>
        <v>951.2</v>
      </c>
      <c r="W33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721.69323122778428</v>
      </c>
      <c r="X33" s="1">
        <f>Tabulka1[[#This Row],[beta*]]^(-1/Tabulka1[[#This Row],[alpha]])</f>
        <v>1959.9847219826654</v>
      </c>
      <c r="Y33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2054.1220130784118</v>
      </c>
    </row>
    <row r="34" spans="1:25" x14ac:dyDescent="0.3">
      <c r="A34" s="1">
        <v>1.7299999999999999E-2</v>
      </c>
      <c r="B34" s="1">
        <v>2.0000000000000001E-4</v>
      </c>
      <c r="C34" s="1">
        <f t="shared" si="0"/>
        <v>57803468208.092491</v>
      </c>
      <c r="D34" s="1">
        <f>1/Tabulka1[[#This Row],[Ju (GPa^{-1})]]^2*Tabulka1[[#This Row],[sigma Ju]]*1000000000</f>
        <v>668248187.37679183</v>
      </c>
      <c r="E34" s="1">
        <v>120000000000000</v>
      </c>
      <c r="F34" s="1">
        <v>310000000000000</v>
      </c>
      <c r="G34">
        <v>0.37</v>
      </c>
      <c r="H34" s="2">
        <v>0.08</v>
      </c>
      <c r="I34" s="2">
        <v>6.8000000000000003E-13</v>
      </c>
      <c r="J34" s="1">
        <v>8E-14</v>
      </c>
      <c r="K34" s="1">
        <f t="shared" si="1"/>
        <v>3.9306358381502898E-2</v>
      </c>
      <c r="L34" s="3">
        <f>Tabulka1[[#This Row],[rigidity (Pa)]]*Tabulka1[[#This Row],[sigma beta]]+Tabulka1[[#This Row],[sigma rigidity]]*Tabulka1[[#This Row],[beta]]+Tabulka1[[#This Row],[sigma rigidity]]*Tabulka1[[#This Row],[sigma beta]]</f>
        <v>5.1321460790537607E-3</v>
      </c>
      <c r="M34" s="3">
        <f t="shared" si="2"/>
        <v>3.0305525152406845</v>
      </c>
      <c r="N34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7.9405723991583752</v>
      </c>
      <c r="O34" s="1" t="s">
        <v>21</v>
      </c>
      <c r="P34">
        <v>1000</v>
      </c>
      <c r="Q34">
        <v>6380</v>
      </c>
      <c r="R34" s="1">
        <f t="shared" si="3"/>
        <v>0.48152181412779316</v>
      </c>
      <c r="S34" s="1">
        <f>Tabulka1[[#This Row],[sigma zeta]]/Tabulka1[[#This Row],[zeta]]/LN(10)</f>
        <v>1.1379267505726975</v>
      </c>
      <c r="T34" s="1">
        <f>POWER(Tabulka1[[#This Row],[viscosity (Pa*s)]],-Tabulka1[[#This Row],[alpha]])*POWER(Tabulka1[[#This Row],[rigidity (Pa)]],-(1-Tabulka1[[#This Row],[alpha]]))</f>
        <v>1.0248775593044333E-12</v>
      </c>
      <c r="U34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1.1627097784241344E-12</v>
      </c>
      <c r="V34" s="1">
        <f>Tabulka1[[#This Row],[viscosity (Pa*s)]]/Tabulka1[[#This Row],[rigidity (Pa)]]</f>
        <v>2076</v>
      </c>
      <c r="W34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5363.0537010177313</v>
      </c>
      <c r="X34" s="1">
        <f>Tabulka1[[#This Row],[beta*]]^(-1/Tabulka1[[#This Row],[alpha]])</f>
        <v>6291.4270216396608</v>
      </c>
      <c r="Y34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12103.89968520939</v>
      </c>
    </row>
    <row r="35" spans="1:25" x14ac:dyDescent="0.3">
      <c r="A35" s="1">
        <v>1.7500000000000002E-2</v>
      </c>
      <c r="B35" s="1">
        <v>2.0000000000000001E-4</v>
      </c>
      <c r="C35" s="1">
        <f t="shared" si="0"/>
        <v>57142857142.85714</v>
      </c>
      <c r="D35" s="1">
        <f>1/Tabulka1[[#This Row],[Ju (GPa^{-1})]]^2*Tabulka1[[#This Row],[sigma Ju]]*1000000000</f>
        <v>653061224.48979592</v>
      </c>
      <c r="E35" s="1">
        <v>77000000000000</v>
      </c>
      <c r="F35" s="1">
        <v>41000000000000</v>
      </c>
      <c r="G35">
        <v>0.37</v>
      </c>
      <c r="H35" s="2">
        <v>0.03</v>
      </c>
      <c r="I35" s="2">
        <v>1.5000000000000001E-12</v>
      </c>
      <c r="J35" s="1">
        <v>2.0000000000000001E-13</v>
      </c>
      <c r="K35" s="1">
        <f t="shared" si="1"/>
        <v>8.5714285714285715E-2</v>
      </c>
      <c r="L35" s="3">
        <f>Tabulka1[[#This Row],[rigidity (Pa)]]*Tabulka1[[#This Row],[sigma beta]]+Tabulka1[[#This Row],[sigma rigidity]]*Tabulka1[[#This Row],[beta]]+Tabulka1[[#This Row],[sigma rigidity]]*Tabulka1[[#This Row],[sigma beta]]</f>
        <v>1.2538775510204082E-2</v>
      </c>
      <c r="M35" s="3">
        <f t="shared" si="2"/>
        <v>0.56768993990744354</v>
      </c>
      <c r="N35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0.37886623883262621</v>
      </c>
      <c r="O35" s="1" t="s">
        <v>20</v>
      </c>
      <c r="P35">
        <v>1050</v>
      </c>
      <c r="Q35">
        <v>6381</v>
      </c>
      <c r="R35" s="1">
        <f t="shared" si="3"/>
        <v>-0.24588880188414608</v>
      </c>
      <c r="S35" s="1">
        <f>Tabulka1[[#This Row],[sigma zeta]]/Tabulka1[[#This Row],[zeta]]/LN(10)</f>
        <v>0.2898404663138397</v>
      </c>
      <c r="T35" s="1">
        <f>POWER(Tabulka1[[#This Row],[viscosity (Pa*s)]],-Tabulka1[[#This Row],[alpha]])*POWER(Tabulka1[[#This Row],[rigidity (Pa)]],-(1-Tabulka1[[#This Row],[alpha]]))</f>
        <v>1.2165008097735446E-12</v>
      </c>
      <c r="U35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3.5591710193592192E-13</v>
      </c>
      <c r="V35" s="1">
        <f>Tabulka1[[#This Row],[viscosity (Pa*s)]]/Tabulka1[[#This Row],[rigidity (Pa)]]</f>
        <v>1347.5</v>
      </c>
      <c r="W35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717.66524926319232</v>
      </c>
      <c r="X35" s="1">
        <f>Tabulka1[[#This Row],[beta*]]^(-1/Tabulka1[[#This Row],[alpha]])</f>
        <v>764.96219402528027</v>
      </c>
      <c r="Y35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510.95296095590732</v>
      </c>
    </row>
    <row r="36" spans="1:25" x14ac:dyDescent="0.3">
      <c r="A36" s="1">
        <v>1.5699999999999999E-2</v>
      </c>
      <c r="B36" s="1">
        <v>5.0000000000000001E-4</v>
      </c>
      <c r="C36" s="1">
        <f t="shared" si="0"/>
        <v>63694267515.923569</v>
      </c>
      <c r="D36" s="1">
        <f>1/Tabulka1[[#This Row],[Ju (GPa^{-1})]]^2*Tabulka1[[#This Row],[sigma Ju]]*1000000000</f>
        <v>2028479857.1950185</v>
      </c>
      <c r="E36" s="1">
        <v>40000000000000</v>
      </c>
      <c r="F36" s="1">
        <v>37000000000000</v>
      </c>
      <c r="G36">
        <v>0.21</v>
      </c>
      <c r="H36" s="2">
        <v>7.0000000000000007E-2</v>
      </c>
      <c r="I36" s="2">
        <v>2.2999999999999999E-12</v>
      </c>
      <c r="J36" s="1">
        <v>4.9999999999999999E-13</v>
      </c>
      <c r="K36" s="1">
        <f t="shared" si="1"/>
        <v>0.1464968152866242</v>
      </c>
      <c r="L36" s="3">
        <f>Tabulka1[[#This Row],[rigidity (Pa)]]*Tabulka1[[#This Row],[sigma beta]]+Tabulka1[[#This Row],[sigma rigidity]]*Tabulka1[[#This Row],[beta]]+Tabulka1[[#This Row],[sigma rigidity]]*Tabulka1[[#This Row],[sigma beta]]</f>
        <v>3.7526877358107835E-2</v>
      </c>
      <c r="M36" s="3">
        <f t="shared" si="2"/>
        <v>14.937815840812878</v>
      </c>
      <c r="N36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22.960895758257465</v>
      </c>
      <c r="O36" s="1" t="s">
        <v>21</v>
      </c>
      <c r="P36">
        <v>1100</v>
      </c>
      <c r="Q36">
        <v>6365</v>
      </c>
      <c r="R36" s="1">
        <f t="shared" si="3"/>
        <v>1.1742871009849034</v>
      </c>
      <c r="S36" s="1">
        <f>Tabulka1[[#This Row],[sigma zeta]]/Tabulka1[[#This Row],[zeta]]/LN(10)</f>
        <v>0.66755343844327097</v>
      </c>
      <c r="T36" s="1">
        <f>POWER(Tabulka1[[#This Row],[viscosity (Pa*s)]],-Tabulka1[[#This Row],[alpha]])*POWER(Tabulka1[[#This Row],[rigidity (Pa)]],-(1-Tabulka1[[#This Row],[alpha]]))</f>
        <v>4.0581502948399603E-12</v>
      </c>
      <c r="U36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1.9953023150669902E-12</v>
      </c>
      <c r="V36" s="1">
        <f>Tabulka1[[#This Row],[viscosity (Pa*s)]]/Tabulka1[[#This Row],[rigidity (Pa)]]</f>
        <v>628</v>
      </c>
      <c r="W36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581.24419136882568</v>
      </c>
      <c r="X36" s="1">
        <f>Tabulka1[[#This Row],[beta*]]^(-1/Tabulka1[[#This Row],[alpha]])</f>
        <v>9380.9483480304862</v>
      </c>
      <c r="Y36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30804.96936264071</v>
      </c>
    </row>
    <row r="37" spans="1:25" x14ac:dyDescent="0.3">
      <c r="A37" s="1">
        <v>1.66E-2</v>
      </c>
      <c r="B37" s="1">
        <v>2.9999999999999997E-4</v>
      </c>
      <c r="C37" s="1">
        <f t="shared" si="0"/>
        <v>60240963855.421684</v>
      </c>
      <c r="D37" s="1">
        <f>1/Tabulka1[[#This Row],[Ju (GPa^{-1})]]^2*Tabulka1[[#This Row],[sigma Ju]]*1000000000</f>
        <v>1088692117.8690665</v>
      </c>
      <c r="E37" s="1">
        <v>57000000000000</v>
      </c>
      <c r="F37" s="1">
        <v>11000000000000</v>
      </c>
      <c r="G37">
        <v>0.24</v>
      </c>
      <c r="H37" s="2">
        <v>0.03</v>
      </c>
      <c r="I37" s="2">
        <v>1.6E-12</v>
      </c>
      <c r="J37" s="1">
        <v>2.9999999999999998E-13</v>
      </c>
      <c r="K37" s="1">
        <f t="shared" si="1"/>
        <v>9.6385542168674704E-2</v>
      </c>
      <c r="L37" s="3">
        <f>Tabulka1[[#This Row],[rigidity (Pa)]]*Tabulka1[[#This Row],[sigma beta]]+Tabulka1[[#This Row],[sigma rigidity]]*Tabulka1[[#This Row],[beta]]+Tabulka1[[#This Row],[sigma rigidity]]*Tabulka1[[#This Row],[sigma beta]]</f>
        <v>2.0140804180577732E-2</v>
      </c>
      <c r="M37" s="3">
        <f t="shared" si="2"/>
        <v>18.084263597748958</v>
      </c>
      <c r="N37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16.180726554907761</v>
      </c>
      <c r="O37" s="1" t="s">
        <v>21</v>
      </c>
      <c r="P37">
        <v>1050</v>
      </c>
      <c r="Q37">
        <v>6381</v>
      </c>
      <c r="R37" s="1">
        <f t="shared" si="3"/>
        <v>1.2573008287213301</v>
      </c>
      <c r="S37" s="1">
        <f>Tabulka1[[#This Row],[sigma zeta]]/Tabulka1[[#This Row],[zeta]]/LN(10)</f>
        <v>0.38858094596987441</v>
      </c>
      <c r="T37" s="1">
        <f>POWER(Tabulka1[[#This Row],[viscosity (Pa*s)]],-Tabulka1[[#This Row],[alpha]])*POWER(Tabulka1[[#This Row],[rigidity (Pa)]],-(1-Tabulka1[[#This Row],[alpha]]))</f>
        <v>3.2053258170613353E-12</v>
      </c>
      <c r="U37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6.7688037694186632E-13</v>
      </c>
      <c r="V37" s="1">
        <f>Tabulka1[[#This Row],[viscosity (Pa*s)]]/Tabulka1[[#This Row],[rigidity (Pa)]]</f>
        <v>946.2</v>
      </c>
      <c r="W37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183.39893674719053</v>
      </c>
      <c r="X37" s="1">
        <f>Tabulka1[[#This Row],[beta*]]^(-1/Tabulka1[[#This Row],[alpha]])</f>
        <v>17111.330216190065</v>
      </c>
      <c r="Y37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25625.068664439517</v>
      </c>
    </row>
    <row r="38" spans="1:25" x14ac:dyDescent="0.3">
      <c r="A38" s="1">
        <v>1.6299999999999999E-2</v>
      </c>
      <c r="B38" s="1">
        <v>2.0000000000000001E-4</v>
      </c>
      <c r="C38" s="1">
        <f t="shared" si="0"/>
        <v>61349693251.533752</v>
      </c>
      <c r="D38" s="1">
        <f>1/Tabulka1[[#This Row],[Ju (GPa^{-1})]]^2*Tabulka1[[#This Row],[sigma Ju]]*1000000000</f>
        <v>752756972.41145706</v>
      </c>
      <c r="E38" s="1">
        <v>100000000000000</v>
      </c>
      <c r="F38" s="1">
        <v>180000000000000</v>
      </c>
      <c r="G38">
        <v>0.31</v>
      </c>
      <c r="H38" s="2">
        <v>0.08</v>
      </c>
      <c r="I38" s="2">
        <v>7.0000000000000005E-13</v>
      </c>
      <c r="J38" s="1">
        <v>1.1999999999999999E-13</v>
      </c>
      <c r="K38" s="1">
        <f t="shared" si="1"/>
        <v>4.2944785276073628E-2</v>
      </c>
      <c r="L38" s="3">
        <f>Tabulka1[[#This Row],[rigidity (Pa)]]*Tabulka1[[#This Row],[sigma beta]]+Tabulka1[[#This Row],[sigma rigidity]]*Tabulka1[[#This Row],[beta]]+Tabulka1[[#This Row],[sigma rigidity]]*Tabulka1[[#This Row],[sigma beta]]</f>
        <v>7.979223907561445E-3</v>
      </c>
      <c r="M38" s="3">
        <f t="shared" si="2"/>
        <v>15.768077010060843</v>
      </c>
      <c r="N38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30.177649110714214</v>
      </c>
      <c r="O38" s="1" t="s">
        <v>20</v>
      </c>
      <c r="P38">
        <v>1000</v>
      </c>
      <c r="Q38">
        <v>6381</v>
      </c>
      <c r="R38" s="1">
        <f t="shared" si="3"/>
        <v>1.1977787323370137</v>
      </c>
      <c r="S38" s="1">
        <f>Tabulka1[[#This Row],[sigma zeta]]/Tabulka1[[#This Row],[zeta]]/LN(10)</f>
        <v>0.8311721510006238</v>
      </c>
      <c r="T38" s="1">
        <f>POWER(Tabulka1[[#This Row],[viscosity (Pa*s)]],-Tabulka1[[#This Row],[alpha]])*POWER(Tabulka1[[#This Row],[rigidity (Pa)]],-(1-Tabulka1[[#This Row],[alpha]]))</f>
        <v>1.6459227459463942E-12</v>
      </c>
      <c r="U38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1.3387258557376005E-12</v>
      </c>
      <c r="V38" s="1">
        <f>Tabulka1[[#This Row],[viscosity (Pa*s)]]/Tabulka1[[#This Row],[rigidity (Pa)]]</f>
        <v>1629.9999999999998</v>
      </c>
      <c r="W38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2934.0681655339909</v>
      </c>
      <c r="X38" s="1">
        <f>Tabulka1[[#This Row],[beta*]]^(-1/Tabulka1[[#This Row],[alpha]])</f>
        <v>25701.96552639917</v>
      </c>
      <c r="Y38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69090.491483193313</v>
      </c>
    </row>
    <row r="39" spans="1:25" x14ac:dyDescent="0.3">
      <c r="A39" s="1">
        <v>1.6199999999999999E-2</v>
      </c>
      <c r="B39" s="1">
        <v>5.9999999999999995E-4</v>
      </c>
      <c r="C39" s="1">
        <f t="shared" ref="C39" si="4">1/A39*1000000000</f>
        <v>61728395061.728401</v>
      </c>
      <c r="D39" s="1">
        <f>1/Tabulka1[[#This Row],[Ju (GPa^{-1})]]^2*Tabulka1[[#This Row],[sigma Ju]]*1000000000</f>
        <v>2286236854.1380887</v>
      </c>
      <c r="E39" s="1">
        <v>35000000000000</v>
      </c>
      <c r="F39" s="1">
        <v>29000000000000</v>
      </c>
      <c r="G39">
        <v>0.21</v>
      </c>
      <c r="H39" s="2">
        <v>7.0000000000000007E-2</v>
      </c>
      <c r="I39" s="2">
        <v>2.1999999999999999E-12</v>
      </c>
      <c r="J39" s="1">
        <v>5.9999999999999997E-13</v>
      </c>
      <c r="K39" s="1">
        <f t="shared" ref="K39" si="5">I39*C39</f>
        <v>0.13580246913580249</v>
      </c>
      <c r="L39" s="3">
        <f>Tabulka1[[#This Row],[rigidity (Pa)]]*Tabulka1[[#This Row],[sigma beta]]+Tabulka1[[#This Row],[sigma rigidity]]*Tabulka1[[#This Row],[beta]]+Tabulka1[[#This Row],[sigma rigidity]]*Tabulka1[[#This Row],[sigma beta]]</f>
        <v>4.3438500228623687E-2</v>
      </c>
      <c r="M39" s="3">
        <f t="shared" ref="M39" si="6">C39/E39/POWER(K39,1/G39)</f>
        <v>23.737121570994532</v>
      </c>
      <c r="N39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41.30174710516016</v>
      </c>
      <c r="O39" s="1" t="s">
        <v>21</v>
      </c>
      <c r="P39">
        <v>1100</v>
      </c>
      <c r="Q39">
        <v>6365</v>
      </c>
      <c r="R39" s="1">
        <f t="shared" ref="R39" si="7">LOG10(M39)</f>
        <v>1.375428054061496</v>
      </c>
      <c r="S39" s="1">
        <f>Tabulka1[[#This Row],[sigma zeta]]/Tabulka1[[#This Row],[zeta]]/LN(10)</f>
        <v>0.75565694884643653</v>
      </c>
      <c r="T39" s="1">
        <f>POWER(Tabulka1[[#This Row],[viscosity (Pa*s)]],-Tabulka1[[#This Row],[alpha]])*POWER(Tabulka1[[#This Row],[rigidity (Pa)]],-(1-Tabulka1[[#This Row],[alpha]]))</f>
        <v>4.2782146659939665E-12</v>
      </c>
      <c r="U39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2.0433250802628235E-12</v>
      </c>
      <c r="V39" s="1">
        <f>Tabulka1[[#This Row],[viscosity (Pa*s)]]/Tabulka1[[#This Row],[rigidity (Pa)]]</f>
        <v>567</v>
      </c>
      <c r="W39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470.26911444405954</v>
      </c>
      <c r="X39" s="1">
        <f>Tabulka1[[#This Row],[beta*]]^(-1/Tabulka1[[#This Row],[alpha]])</f>
        <v>13458.947930753899</v>
      </c>
      <c r="Y39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47323.938920155349</v>
      </c>
    </row>
    <row r="40" spans="1:25" x14ac:dyDescent="0.3">
      <c r="A40" s="1">
        <v>1.4999999999999999E-2</v>
      </c>
      <c r="B40" s="1">
        <v>2.0000000000000001E-4</v>
      </c>
      <c r="C40" s="1">
        <f>1/A40*1000000000</f>
        <v>66666666666.666672</v>
      </c>
      <c r="D40" s="1">
        <f>1/Tabulka1[[#This Row],[Ju (GPa^{-1})]]^2*Tabulka1[[#This Row],[sigma Ju]]*1000000000</f>
        <v>888888888.88888896</v>
      </c>
      <c r="E40" s="1">
        <v>100000000000000</v>
      </c>
      <c r="F40">
        <v>0</v>
      </c>
      <c r="G40">
        <v>0.28999999999999998</v>
      </c>
      <c r="H40" s="2">
        <v>0.03</v>
      </c>
      <c r="I40" s="2">
        <v>5.9000000000000001E-13</v>
      </c>
      <c r="J40" s="1">
        <v>7.0000000000000005E-14</v>
      </c>
      <c r="K40" s="1">
        <f>I40*C40</f>
        <v>3.9333333333333338E-2</v>
      </c>
      <c r="L40" s="3">
        <f>Tabulka1[[#This Row],[rigidity (Pa)]]*Tabulka1[[#This Row],[sigma beta]]+Tabulka1[[#This Row],[sigma rigidity]]*Tabulka1[[#This Row],[beta]]+Tabulka1[[#This Row],[sigma rigidity]]*Tabulka1[[#This Row],[sigma beta]]</f>
        <v>5.2533333333333338E-3</v>
      </c>
      <c r="M40" s="3">
        <f>C40/E40/POWER(K40,1/G40)</f>
        <v>46.726291957557223</v>
      </c>
      <c r="N40" s="1">
        <f>SQRT((Tabulka1[[#This Row],[sigma rigidity]]/Tabulka1[[#This Row],[viscosity (Pa*s)]]/Tabulka1[[#This Row],[beta*]]^(1/Tabulka1[[#This Row],[alpha]]))^2+(Tabulka1[[#This Row],[rigidity (Pa)]]*Tabulka1[[#This Row],[sigma viscosity]]/Tabulka1[[#This Row],[viscosity (Pa*s)]]^2/Tabulka1[[#This Row],[beta*]]^(1/Tabulka1[[#This Row],[alpha]]))^2+(Tabulka1[[#This Row],[rigidity (Pa)]]*Tabulka1[[#This Row],[sigma beta*]]/Tabulka1[[#This Row],[alpha]]/Tabulka1[[#This Row],[viscosity (Pa*s)]]/Tabulka1[[#This Row],[beta*]]^(1/Tabulka1[[#This Row],[alpha]]+1))^2+(Tabulka1[[#This Row],[rigidity (Pa)]]*LN(Tabulka1[[#This Row],[beta*]])*Tabulka1[[#This Row],[sigma alpha]]/Tabulka1[[#This Row],[viscosity (Pa*s)]]/Tabulka1[[#This Row],[beta*]]^(1/Tabulka1[[#This Row],[alpha]]))^2)</f>
        <v>22.001395711450545</v>
      </c>
      <c r="O40" s="1" t="s">
        <v>21</v>
      </c>
      <c r="P40">
        <v>1000</v>
      </c>
      <c r="Q40">
        <v>6365</v>
      </c>
      <c r="R40" s="1">
        <f>LOG10(M40)</f>
        <v>1.6695613182323776</v>
      </c>
      <c r="S40" s="1">
        <f>Tabulka1[[#This Row],[sigma zeta]]/Tabulka1[[#This Row],[zeta]]/LN(10)</f>
        <v>0.20449054164905675</v>
      </c>
      <c r="T40" s="1">
        <f>POWER(Tabulka1[[#This Row],[viscosity (Pa*s)]],-Tabulka1[[#This Row],[alpha]])*POWER(Tabulka1[[#This Row],[rigidity (Pa)]],-(1-Tabulka1[[#This Row],[alpha]]))</f>
        <v>1.7989736158393286E-12</v>
      </c>
      <c r="U40" s="1">
        <f>SQRT((Tabulka1[[#This Row],[alpha]]*Tabulka1[[#This Row],[viscosity (Pa*s)]]^(-Tabulka1[[#This Row],[alpha]]-1)*Tabulka1[[#This Row],[rigidity (Pa)]]^(-1+Tabulka1[[#This Row],[alpha]])*Tabulka1[[#This Row],[sigma viscosity]])^2+((1-Tabulka1[[#This Row],[alpha]])*Tabulka1[[#This Row],[viscosity (Pa*s)]]^(-Tabulka1[[#This Row],[alpha]])*Tabulka1[[#This Row],[rigidity (Pa)]]^(-2+Tabulka1[[#This Row],[alpha]])*Tabulka1[[#This Row],[sigma rigidity]])^2+(Tabulka1[[#This Row],[viscosity (Pa*s)]]^(-Tabulka1[[#This Row],[alpha]])*Tabulka1[[#This Row],[rigidity (Pa)]]^(-1+Tabulka1[[#This Row],[alpha]])*(LN(Tabulka1[[#This Row],[rigidity (Pa)]])-LN(Tabulka1[[#This Row],[viscosity (Pa*s)]]))*Tabulka1[[#This Row],[sigma alpha]])^2)</f>
        <v>3.950559616761343E-13</v>
      </c>
      <c r="V40" s="1">
        <f>Tabulka1[[#This Row],[viscosity (Pa*s)]]/Tabulka1[[#This Row],[rigidity (Pa)]]</f>
        <v>1499.9999999999998</v>
      </c>
      <c r="W40" s="1">
        <f>SQRT(POWER(Tabulka1[[#This Row],[sigma viscosity]]/Tabulka1[[#This Row],[rigidity (Pa)]],2) + POWER(Tabulka1[[#This Row],[viscosity (Pa*s)]]*Tabulka1[[#This Row],[sigma rigidity]]/Tabulka1[[#This Row],[rigidity (Pa)]]/Tabulka1[[#This Row],[rigidity (Pa)]],2))</f>
        <v>19.999999999999996</v>
      </c>
      <c r="X40" s="1">
        <f>Tabulka1[[#This Row],[beta*]]^(-1/Tabulka1[[#This Row],[alpha]])</f>
        <v>70089.437936335831</v>
      </c>
      <c r="Y40" s="1">
        <f>SQRT(POWER(Tabulka1[[#This Row],[sigma alpha]]*POWER(Tabulka1[[#This Row],[beta*]],-1/Tabulka1[[#This Row],[alpha]])*LN(Tabulka1[[#This Row],[beta*]])/Tabulka1[[#This Row],[alpha]]/Tabulka1[[#This Row],[alpha]],2) + POWER(Tabulka1[[#This Row],[sigma beta*]]*POWER(Tabulka1[[#This Row],[beta*]],-(1+Tabulka1[[#This Row],[alpha]])/Tabulka1[[#This Row],[alpha]])/Tabulka1[[#This Row],[alpha]],2))</f>
        <v>87101.338770406888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</dc:creator>
  <cp:lastModifiedBy>Michaela</cp:lastModifiedBy>
  <dcterms:created xsi:type="dcterms:W3CDTF">2022-11-21T15:52:40Z</dcterms:created>
  <dcterms:modified xsi:type="dcterms:W3CDTF">2023-06-08T16:53:50Z</dcterms:modified>
</cp:coreProperties>
</file>