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LR\Venus\Andrade_parameterisation\Reformatters\Datasets\"/>
    </mc:Choice>
  </mc:AlternateContent>
  <xr:revisionPtr revIDLastSave="0" documentId="13_ncr:1_{44F13BF5-E244-4FCE-A684-64610C10D57F}" xr6:coauthVersionLast="47" xr6:coauthVersionMax="47" xr10:uidLastSave="{00000000-0000-0000-0000-000000000000}"/>
  <bookViews>
    <workbookView xWindow="-108" yWindow="-108" windowWidth="23256" windowHeight="12576" xr2:uid="{0AA7A439-0E65-4992-AE33-63A6339D370D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C27" i="1"/>
  <c r="D26" i="1"/>
  <c r="C26" i="1"/>
  <c r="D3" i="1"/>
  <c r="C3" i="1"/>
  <c r="D30" i="1"/>
  <c r="C30" i="1"/>
  <c r="D31" i="1"/>
  <c r="C31" i="1"/>
  <c r="D32" i="1"/>
  <c r="C32" i="1"/>
  <c r="D11" i="1"/>
  <c r="C11" i="1"/>
  <c r="D25" i="1"/>
  <c r="C25" i="1"/>
  <c r="D21" i="1"/>
  <c r="C21" i="1"/>
  <c r="D29" i="1"/>
  <c r="C29" i="1"/>
  <c r="K29" i="1" s="1"/>
  <c r="D22" i="1"/>
  <c r="C22" i="1"/>
  <c r="D24" i="1"/>
  <c r="C24" i="1"/>
  <c r="D23" i="1"/>
  <c r="C23" i="1"/>
  <c r="D28" i="1"/>
  <c r="C28" i="1"/>
  <c r="D10" i="1"/>
  <c r="C10" i="1"/>
  <c r="K10" i="1" s="1"/>
  <c r="D9" i="1"/>
  <c r="C9" i="1"/>
  <c r="D12" i="1"/>
  <c r="C12" i="1"/>
  <c r="D17" i="1"/>
  <c r="C17" i="1"/>
  <c r="D15" i="1"/>
  <c r="C15" i="1"/>
  <c r="D14" i="1"/>
  <c r="C14" i="1"/>
  <c r="D13" i="1"/>
  <c r="C13" i="1"/>
  <c r="D16" i="1"/>
  <c r="C16" i="1"/>
  <c r="D18" i="1"/>
  <c r="C18" i="1"/>
  <c r="D8" i="1"/>
  <c r="C8" i="1"/>
  <c r="D19" i="1"/>
  <c r="C19" i="1"/>
  <c r="D20" i="1"/>
  <c r="C20" i="1"/>
  <c r="D7" i="1"/>
  <c r="C7" i="1"/>
  <c r="D5" i="1"/>
  <c r="C5" i="1"/>
  <c r="D6" i="1"/>
  <c r="C6" i="1"/>
  <c r="D4" i="1"/>
  <c r="C4" i="1"/>
  <c r="V29" i="1" l="1"/>
  <c r="X29" i="1"/>
  <c r="X10" i="1"/>
  <c r="T4" i="1"/>
  <c r="W4" i="1"/>
  <c r="T23" i="1"/>
  <c r="W23" i="1"/>
  <c r="T32" i="1"/>
  <c r="W32" i="1"/>
  <c r="T26" i="1"/>
  <c r="W26" i="1"/>
  <c r="T14" i="1"/>
  <c r="W14" i="1"/>
  <c r="U23" i="1"/>
  <c r="U22" i="1"/>
  <c r="L25" i="1"/>
  <c r="T20" i="1"/>
  <c r="W20" i="1"/>
  <c r="T8" i="1"/>
  <c r="W8" i="1"/>
  <c r="U8" i="1"/>
  <c r="T17" i="1"/>
  <c r="W17" i="1"/>
  <c r="T9" i="1"/>
  <c r="W9" i="1"/>
  <c r="T7" i="1"/>
  <c r="W7" i="1"/>
  <c r="K8" i="1"/>
  <c r="U14" i="1"/>
  <c r="L17" i="1"/>
  <c r="U9" i="1"/>
  <c r="T28" i="1"/>
  <c r="W28" i="1"/>
  <c r="T24" i="1"/>
  <c r="W24" i="1"/>
  <c r="T29" i="1"/>
  <c r="W29" i="1"/>
  <c r="T21" i="1"/>
  <c r="W21" i="1"/>
  <c r="T11" i="1"/>
  <c r="W11" i="1"/>
  <c r="T31" i="1"/>
  <c r="W31" i="1"/>
  <c r="T3" i="1"/>
  <c r="W3" i="1"/>
  <c r="V27" i="1"/>
  <c r="W27" i="1"/>
  <c r="T5" i="1"/>
  <c r="W5" i="1"/>
  <c r="T22" i="1"/>
  <c r="W22" i="1"/>
  <c r="T25" i="1"/>
  <c r="W25" i="1"/>
  <c r="T30" i="1"/>
  <c r="W30" i="1"/>
  <c r="L20" i="1"/>
  <c r="T16" i="1"/>
  <c r="W16" i="1"/>
  <c r="T6" i="1"/>
  <c r="W6" i="1"/>
  <c r="T19" i="1"/>
  <c r="W19" i="1"/>
  <c r="T18" i="1"/>
  <c r="W18" i="1"/>
  <c r="T13" i="1"/>
  <c r="W13" i="1"/>
  <c r="T15" i="1"/>
  <c r="W15" i="1"/>
  <c r="T12" i="1"/>
  <c r="W12" i="1"/>
  <c r="T10" i="1"/>
  <c r="W10" i="1"/>
  <c r="U6" i="1"/>
  <c r="U26" i="1"/>
  <c r="U13" i="1"/>
  <c r="U12" i="1"/>
  <c r="V7" i="1"/>
  <c r="L8" i="1"/>
  <c r="K13" i="1"/>
  <c r="K14" i="1"/>
  <c r="K15" i="1"/>
  <c r="K17" i="1"/>
  <c r="K12" i="1"/>
  <c r="K22" i="1"/>
  <c r="U32" i="1"/>
  <c r="U30" i="1"/>
  <c r="U3" i="1"/>
  <c r="K26" i="1"/>
  <c r="K4" i="1"/>
  <c r="V8" i="1"/>
  <c r="L13" i="1"/>
  <c r="V14" i="1"/>
  <c r="V15" i="1"/>
  <c r="U17" i="1"/>
  <c r="K28" i="1"/>
  <c r="L22" i="1"/>
  <c r="U25" i="1"/>
  <c r="U11" i="1"/>
  <c r="K30" i="1"/>
  <c r="K3" i="1"/>
  <c r="K25" i="1"/>
  <c r="K11" i="1"/>
  <c r="L30" i="1"/>
  <c r="V16" i="1"/>
  <c r="V31" i="1"/>
  <c r="U4" i="1"/>
  <c r="K6" i="1"/>
  <c r="U5" i="1"/>
  <c r="K7" i="1"/>
  <c r="K20" i="1"/>
  <c r="U19" i="1"/>
  <c r="N8" i="1"/>
  <c r="L16" i="1"/>
  <c r="V13" i="1"/>
  <c r="L14" i="1"/>
  <c r="N14" i="1" s="1"/>
  <c r="V17" i="1"/>
  <c r="L12" i="1"/>
  <c r="K9" i="1"/>
  <c r="V9" i="1"/>
  <c r="V10" i="1"/>
  <c r="U28" i="1"/>
  <c r="K23" i="1"/>
  <c r="U24" i="1"/>
  <c r="V22" i="1"/>
  <c r="L29" i="1"/>
  <c r="N29" i="1" s="1"/>
  <c r="U21" i="1"/>
  <c r="V25" i="1"/>
  <c r="L11" i="1"/>
  <c r="K32" i="1"/>
  <c r="U31" i="1"/>
  <c r="V30" i="1"/>
  <c r="L3" i="1"/>
  <c r="U27" i="1"/>
  <c r="N20" i="1"/>
  <c r="V19" i="1"/>
  <c r="L6" i="1"/>
  <c r="V5" i="1"/>
  <c r="U20" i="1"/>
  <c r="K19" i="1"/>
  <c r="K18" i="1"/>
  <c r="K16" i="1"/>
  <c r="N17" i="1"/>
  <c r="V12" i="1"/>
  <c r="L9" i="1"/>
  <c r="V28" i="1"/>
  <c r="L23" i="1"/>
  <c r="K24" i="1"/>
  <c r="U29" i="1"/>
  <c r="K21" i="1"/>
  <c r="V11" i="1"/>
  <c r="L32" i="1"/>
  <c r="K31" i="1"/>
  <c r="V3" i="1"/>
  <c r="L26" i="1"/>
  <c r="K27" i="1"/>
  <c r="V24" i="1"/>
  <c r="V21" i="1"/>
  <c r="V4" i="1"/>
  <c r="K5" i="1"/>
  <c r="L4" i="1"/>
  <c r="N4" i="1" s="1"/>
  <c r="V6" i="1"/>
  <c r="L5" i="1"/>
  <c r="V20" i="1"/>
  <c r="L19" i="1"/>
  <c r="V18" i="1"/>
  <c r="U16" i="1"/>
  <c r="L28" i="1"/>
  <c r="V23" i="1"/>
  <c r="L24" i="1"/>
  <c r="L21" i="1"/>
  <c r="V32" i="1"/>
  <c r="L31" i="1"/>
  <c r="V26" i="1"/>
  <c r="L27" i="1"/>
  <c r="N27" i="1" s="1"/>
  <c r="S27" i="1" s="1"/>
  <c r="N6" i="1"/>
  <c r="U7" i="1"/>
  <c r="U18" i="1"/>
  <c r="U15" i="1"/>
  <c r="U10" i="1"/>
  <c r="L18" i="1"/>
  <c r="N18" i="1" s="1"/>
  <c r="L15" i="1"/>
  <c r="N15" i="1" s="1"/>
  <c r="L10" i="1"/>
  <c r="N10" i="1" s="1"/>
  <c r="L7" i="1"/>
  <c r="M4" i="1"/>
  <c r="R4" i="1" s="1"/>
  <c r="M6" i="1"/>
  <c r="R6" i="1" s="1"/>
  <c r="M5" i="1"/>
  <c r="R5" i="1" s="1"/>
  <c r="M19" i="1"/>
  <c r="R19" i="1" s="1"/>
  <c r="M8" i="1"/>
  <c r="R8" i="1" s="1"/>
  <c r="M18" i="1"/>
  <c r="R18" i="1" s="1"/>
  <c r="M15" i="1"/>
  <c r="R15" i="1" s="1"/>
  <c r="M17" i="1"/>
  <c r="R17" i="1" s="1"/>
  <c r="M10" i="1"/>
  <c r="R10" i="1" s="1"/>
  <c r="M24" i="1"/>
  <c r="R24" i="1" s="1"/>
  <c r="M29" i="1"/>
  <c r="R29" i="1" s="1"/>
  <c r="M25" i="1"/>
  <c r="R25" i="1" s="1"/>
  <c r="M11" i="1"/>
  <c r="R11" i="1" s="1"/>
  <c r="M27" i="1"/>
  <c r="R27" i="1" s="1"/>
  <c r="T27" i="1"/>
  <c r="N22" i="1"/>
  <c r="N25" i="1"/>
  <c r="N11" i="1"/>
  <c r="S11" i="1" l="1"/>
  <c r="N24" i="1"/>
  <c r="X21" i="1"/>
  <c r="Y21" i="1"/>
  <c r="M16" i="1"/>
  <c r="R16" i="1" s="1"/>
  <c r="Y16" i="1"/>
  <c r="X16" i="1"/>
  <c r="M32" i="1"/>
  <c r="R32" i="1" s="1"/>
  <c r="Y32" i="1"/>
  <c r="X32" i="1"/>
  <c r="M7" i="1"/>
  <c r="R7" i="1" s="1"/>
  <c r="Y7" i="1"/>
  <c r="X7" i="1"/>
  <c r="N30" i="1"/>
  <c r="X30" i="1"/>
  <c r="Y30" i="1"/>
  <c r="M28" i="1"/>
  <c r="R28" i="1" s="1"/>
  <c r="Y28" i="1"/>
  <c r="X28" i="1"/>
  <c r="X12" i="1"/>
  <c r="Y12" i="1"/>
  <c r="N13" i="1"/>
  <c r="X13" i="1"/>
  <c r="Y13" i="1"/>
  <c r="Y10" i="1"/>
  <c r="N19" i="1"/>
  <c r="M31" i="1"/>
  <c r="R31" i="1" s="1"/>
  <c r="X31" i="1"/>
  <c r="Y31" i="1"/>
  <c r="X18" i="1"/>
  <c r="Y18" i="1"/>
  <c r="X11" i="1"/>
  <c r="Y11" i="1"/>
  <c r="Y17" i="1"/>
  <c r="X17" i="1"/>
  <c r="X5" i="1"/>
  <c r="Y5" i="1"/>
  <c r="X27" i="1"/>
  <c r="Y27" i="1"/>
  <c r="X24" i="1"/>
  <c r="Y24" i="1"/>
  <c r="X19" i="1"/>
  <c r="Y19" i="1"/>
  <c r="X6" i="1"/>
  <c r="Y6" i="1"/>
  <c r="X25" i="1"/>
  <c r="Y25" i="1"/>
  <c r="Y4" i="1"/>
  <c r="X4" i="1"/>
  <c r="X15" i="1"/>
  <c r="Y15" i="1"/>
  <c r="Y29" i="1"/>
  <c r="M23" i="1"/>
  <c r="R23" i="1" s="1"/>
  <c r="X23" i="1"/>
  <c r="Y23" i="1"/>
  <c r="X9" i="1"/>
  <c r="Y9" i="1"/>
  <c r="M20" i="1"/>
  <c r="R20" i="1" s="1"/>
  <c r="Y20" i="1"/>
  <c r="X20" i="1"/>
  <c r="M3" i="1"/>
  <c r="R3" i="1" s="1"/>
  <c r="X3" i="1"/>
  <c r="Y3" i="1"/>
  <c r="M26" i="1"/>
  <c r="R26" i="1" s="1"/>
  <c r="Y26" i="1"/>
  <c r="X26" i="1"/>
  <c r="M22" i="1"/>
  <c r="R22" i="1" s="1"/>
  <c r="X22" i="1"/>
  <c r="Y22" i="1"/>
  <c r="M14" i="1"/>
  <c r="R14" i="1" s="1"/>
  <c r="X14" i="1"/>
  <c r="Y14" i="1"/>
  <c r="X8" i="1"/>
  <c r="Y8" i="1"/>
  <c r="M30" i="1"/>
  <c r="R30" i="1" s="1"/>
  <c r="M13" i="1"/>
  <c r="R13" i="1" s="1"/>
  <c r="N12" i="1"/>
  <c r="M12" i="1"/>
  <c r="R12" i="1" s="1"/>
  <c r="N7" i="1"/>
  <c r="S7" i="1" s="1"/>
  <c r="N28" i="1"/>
  <c r="N32" i="1"/>
  <c r="S32" i="1" s="1"/>
  <c r="S15" i="1"/>
  <c r="N31" i="1"/>
  <c r="S31" i="1" s="1"/>
  <c r="N21" i="1"/>
  <c r="N9" i="1"/>
  <c r="N26" i="1"/>
  <c r="S26" i="1" s="1"/>
  <c r="N3" i="1"/>
  <c r="S30" i="1"/>
  <c r="S25" i="1"/>
  <c r="M21" i="1"/>
  <c r="R21" i="1" s="1"/>
  <c r="S4" i="1"/>
  <c r="S18" i="1"/>
  <c r="N16" i="1"/>
  <c r="S16" i="1" s="1"/>
  <c r="S28" i="1"/>
  <c r="N5" i="1"/>
  <c r="S5" i="1" s="1"/>
  <c r="M9" i="1"/>
  <c r="R9" i="1" s="1"/>
  <c r="S10" i="1"/>
  <c r="N23" i="1"/>
  <c r="S23" i="1" s="1"/>
  <c r="S20" i="1"/>
  <c r="S24" i="1"/>
  <c r="S29" i="1"/>
  <c r="S13" i="1"/>
  <c r="S6" i="1"/>
  <c r="S17" i="1"/>
  <c r="S8" i="1"/>
  <c r="S14" i="1"/>
  <c r="S19" i="1"/>
  <c r="S3" i="1" l="1"/>
  <c r="S22" i="1"/>
  <c r="S12" i="1"/>
  <c r="S9" i="1"/>
  <c r="S21" i="1"/>
</calcChain>
</file>

<file path=xl/sharedStrings.xml><?xml version="1.0" encoding="utf-8"?>
<sst xmlns="http://schemas.openxmlformats.org/spreadsheetml/2006/main" count="57" uniqueCount="28">
  <si>
    <t>Jackson et al. (2004)</t>
  </si>
  <si>
    <t>Table 2</t>
  </si>
  <si>
    <t>Ju (GPa^{-1})</t>
  </si>
  <si>
    <t>sigma Ju (Gpa^{-1})</t>
  </si>
  <si>
    <t>rigidity (Pa)</t>
  </si>
  <si>
    <t>sigma rigidity</t>
  </si>
  <si>
    <t>viscosity (Pa*s)</t>
  </si>
  <si>
    <t>sigma viscosity</t>
  </si>
  <si>
    <t>alpha</t>
  </si>
  <si>
    <t>sigma alpha</t>
  </si>
  <si>
    <t>beta</t>
  </si>
  <si>
    <t>sigma beta</t>
  </si>
  <si>
    <t>beta*</t>
  </si>
  <si>
    <t>sigma beta*</t>
  </si>
  <si>
    <t>zeta</t>
  </si>
  <si>
    <t>sigma zeta</t>
  </si>
  <si>
    <t>Method</t>
  </si>
  <si>
    <t>Specimen</t>
  </si>
  <si>
    <t>log zeta</t>
  </si>
  <si>
    <t>sigma log zeta</t>
  </si>
  <si>
    <t>eta^-alpha*mu^(1-alpha)</t>
  </si>
  <si>
    <t>tau</t>
  </si>
  <si>
    <t>Temperature (C)</t>
  </si>
  <si>
    <t>sigma tau</t>
  </si>
  <si>
    <t>sigma tau A</t>
  </si>
  <si>
    <t>tau A</t>
  </si>
  <si>
    <t>sigma eta^-alpha*mu^(1-alpha)</t>
  </si>
  <si>
    <t>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</si>
</sst>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" fillId="2" borderId="0" xfId="0" applyFont="1" applyFill="1"/>
    <xf numFmtId="11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11" fontId="0" fillId="0" borderId="2" xfId="0" applyNumberFormat="1" applyBorder="1"/>
    <xf numFmtId="11" fontId="0" fillId="0" borderId="3" xfId="0" applyNumberFormat="1" applyBorder="1"/>
    <xf numFmtId="0" fontId="0" fillId="0" borderId="3" xfId="0" applyBorder="1"/>
    <xf numFmtId="164" fontId="0" fillId="0" borderId="3" xfId="0" applyNumberFormat="1" applyBorder="1"/>
    <xf numFmtId="2" fontId="0" fillId="0" borderId="3" xfId="0" applyNumberFormat="1" applyBorder="1"/>
    <xf numFmtId="2" fontId="0" fillId="0" borderId="0" xfId="0" applyNumberFormat="1"/>
    <xf numFmtId="11" fontId="0" fillId="0" borderId="0" xfId="0" applyNumberFormat="1" applyBorder="1"/>
    <xf numFmtId="0" fontId="0" fillId="0" borderId="0" xfId="0" applyBorder="1"/>
    <xf numFmtId="164" fontId="0" fillId="0" borderId="0" xfId="0" applyNumberFormat="1" applyBorder="1"/>
    <xf numFmtId="2" fontId="0" fillId="0" borderId="0" xfId="0" applyNumberFormat="1" applyBorder="1"/>
  </cellXfs>
  <cellStyles count="1">
    <cellStyle name="Normální" xfId="0" builtinId="0"/>
  </cellStyles>
  <dxfs count="27">
    <dxf>
      <numFmt numFmtId="15" formatCode="0.00E+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numFmt numFmtId="15" formatCode="0.00E+0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5" formatCode="0.00E+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5" formatCode="0.00E+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5" formatCode="0.00E+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64" formatCode="0.0E+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64" formatCode="0.0E+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5" formatCode="0.00E+00"/>
      <fill>
        <patternFill patternType="none">
          <fgColor indexed="64"/>
          <bgColor indexed="65"/>
        </patternFill>
      </fill>
    </dxf>
    <dxf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5" formatCode="0.00E+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5" formatCode="0.00E+00"/>
      <fill>
        <patternFill patternType="none">
          <fgColor indexed="64"/>
          <bgColor indexed="65"/>
        </patternFill>
      </fill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EA04C9-D127-4B5A-999E-2CD4544C6B85}" name="Tabulka2" displayName="Tabulka2" ref="A2:Y32" totalsRowShown="0" headerRowDxfId="26" tableBorderDxfId="25">
  <autoFilter ref="A2:Y32" xr:uid="{DFEA04C9-D127-4B5A-999E-2CD4544C6B85}"/>
  <sortState xmlns:xlrd2="http://schemas.microsoft.com/office/spreadsheetml/2017/richdata2" ref="A3:Y32">
    <sortCondition ref="Q2:Q32"/>
  </sortState>
  <tableColumns count="25">
    <tableColumn id="1" xr3:uid="{4BDEB33E-9C87-4EBC-AC9B-BCAF91E16076}" name="Ju (GPa^{-1})" dataDxfId="24"/>
    <tableColumn id="2" xr3:uid="{9EA1BD0F-1558-46D8-8B3F-87E6696EB6E5}" name="sigma Ju (Gpa^{-1})" dataDxfId="23"/>
    <tableColumn id="3" xr3:uid="{8160E7D4-B69E-4ED5-90CF-CE28C5A13CFF}" name="rigidity (Pa)" dataDxfId="22">
      <calculatedColumnFormula>1/A3*1000000000</calculatedColumnFormula>
    </tableColumn>
    <tableColumn id="4" xr3:uid="{B05596E9-0066-47DB-96ED-65A0A0D4ADA6}" name="sigma rigidity" dataDxfId="21">
      <calculatedColumnFormula>1/Tabulka2[[#This Row],[Ju (GPa^{-1})]]^2*Tabulka2[[#This Row],[sigma Ju (Gpa^{-1})]]*1000000000</calculatedColumnFormula>
    </tableColumn>
    <tableColumn id="5" xr3:uid="{6E7673BD-4CCD-467D-A103-E415344BCD0A}" name="viscosity (Pa*s)" dataDxfId="20"/>
    <tableColumn id="6" xr3:uid="{6CD00C64-EB1B-48C2-BFBF-A7767C2304D1}" name="sigma viscosity" dataDxfId="19"/>
    <tableColumn id="7" xr3:uid="{D8C2D738-236E-4D11-8792-EE0D675568BC}" name="alpha" dataDxfId="18"/>
    <tableColumn id="8" xr3:uid="{4C6F03E4-7905-4C04-A1FB-ADDF2D3B7E35}" name="sigma alpha" dataDxfId="17"/>
    <tableColumn id="9" xr3:uid="{269ECE50-ED22-453D-894D-EBAA43AE1F45}" name="beta" dataDxfId="16"/>
    <tableColumn id="10" xr3:uid="{1BCB36D8-880B-4822-97DF-24295AEC7B42}" name="sigma beta" dataDxfId="15"/>
    <tableColumn id="11" xr3:uid="{EF34EAC1-C244-4834-8717-8C7EFCC3DDA8}" name="beta*" dataDxfId="14">
      <calculatedColumnFormula>I3*C3</calculatedColumnFormula>
    </tableColumn>
    <tableColumn id="12" xr3:uid="{3CB38114-C93D-4E3D-965D-6E5224D56CAD}" name="sigma beta*" dataDxfId="13">
      <calculatedColumnFormula>Tabulka2[[#This Row],[rigidity (Pa)]]*Tabulka2[[#This Row],[sigma beta]]+Tabulka2[[#This Row],[sigma rigidity]]*Tabulka2[[#This Row],[beta]]+Tabulka2[[#This Row],[sigma rigidity]]*Tabulka2[[#This Row],[sigma beta]]</calculatedColumnFormula>
    </tableColumn>
    <tableColumn id="13" xr3:uid="{3086B829-1362-49C4-B1E6-64818F09B5FC}" name="zeta" dataDxfId="12">
      <calculatedColumnFormula>C3/E3/POWER(K3,1/G3)</calculatedColumnFormula>
    </tableColumn>
    <tableColumn id="14" xr3:uid="{478B50B4-59D1-4F47-A7D4-9EF2E4A4183B}" name="sigma zeta" dataDxfId="11">
      <calculatedColumnFormula>SQRT((Tabulka2[[#This Row],[sigma rigidity]]/Tabulka2[[#This Row],[viscosity (Pa*s)]]/Tabulka2[[#This Row],[beta*]]^(1/Tabulka2[[#This Row],[alpha]]))^2+(Tabulka2[[#This Row],[rigidity (Pa)]]*Tabulka2[[#This Row],[sigma viscosity]]/Tabulka2[[#This Row],[viscosity (Pa*s)]]^2/Tabulka2[[#This Row],[beta*]]^(1/Tabulka2[[#This Row],[alpha]]))^2+(Tabulka2[[#This Row],[rigidity (Pa)]]*Tabulka2[[#This Row],[sigma beta*]]/Tabulka2[[#This Row],[alpha]]/Tabulka2[[#This Row],[viscosity (Pa*s)]]/Tabulka2[[#This Row],[beta*]]^(1/Tabulka2[[#This Row],[alpha]]+1))^2+(Tabulka2[[#This Row],[rigidity (Pa)]]*LN(Tabulka2[[#This Row],[beta*]])*Tabulka2[[#This Row],[sigma alpha]]/Tabulka2[[#This Row],[viscosity (Pa*s)]]/Tabulka2[[#This Row],[beta*]]^(1/Tabulka2[[#This Row],[alpha]]))^2)</calculatedColumnFormula>
    </tableColumn>
    <tableColumn id="15" xr3:uid="{34190B7D-D9B8-44B4-A2A0-D0DAE646C84B}" name="Method" dataDxfId="10"/>
    <tableColumn id="16" xr3:uid="{C0E16BEE-3D9F-4214-B8E5-7102F9A1FA24}" name="Temperature (C)" dataDxfId="9"/>
    <tableColumn id="17" xr3:uid="{F1D5C3A2-D666-4F1E-A90F-524028549025}" name="Specimen" dataDxfId="8"/>
    <tableColumn id="18" xr3:uid="{652E61E1-B056-4AC0-9A5D-764126936DFD}" name="log zeta" dataDxfId="7">
      <calculatedColumnFormula>LOG10(M3)</calculatedColumnFormula>
    </tableColumn>
    <tableColumn id="19" xr3:uid="{06110F45-34B8-4403-96E1-13CEE4A64188}" name="sigma log zeta" dataDxfId="6">
      <calculatedColumnFormula>Tabulka2[[#This Row],[sigma zeta]]/Tabulka2[[#This Row],[zeta]]/LN(10)</calculatedColumnFormula>
    </tableColumn>
    <tableColumn id="20" xr3:uid="{AC27C871-24E2-42E7-92BE-280F398A1C70}" name="eta^-alpha*mu^(1-alpha)" dataDxfId="5">
      <calculatedColumnFormula>POWER(E3,-G3)*POWER(C3,-(1-G3))</calculatedColumnFormula>
    </tableColumn>
    <tableColumn id="21" xr3:uid="{59F1F061-957E-4116-BE90-25D07520E0B2}" name="sigma eta^-alpha*mu^(1-alpha)" dataDxfId="4">
      <calculatedColumnFormula>SQRT((Tabulka2[[#This Row],[alpha]]*Tabulka2[[#This Row],[viscosity (Pa*s)]]^(-Tabulka2[[#This Row],[alpha]]-1)*Tabulka2[[#This Row],[rigidity (Pa)]]^(-1+Tabulka2[[#This Row],[alpha]])*Tabulka2[[#This Row],[sigma viscosity]])^2+((1-Tabulka2[[#This Row],[alpha]])*Tabulka2[[#This Row],[viscosity (Pa*s)]]^(-Tabulka2[[#This Row],[alpha]])*Tabulka2[[#This Row],[rigidity (Pa)]]^(-2+Tabulka2[[#This Row],[alpha]])*Tabulka2[[#This Row],[sigma rigidity]])^2+(Tabulka2[[#This Row],[viscosity (Pa*s)]]^(-Tabulka2[[#This Row],[alpha]])*Tabulka2[[#This Row],[rigidity (Pa)]]^(-1+Tabulka2[[#This Row],[alpha]])*(LN(Tabulka2[[#This Row],[rigidity (Pa)]])-LN(Tabulka2[[#This Row],[viscosity (Pa*s)]]))*Tabulka2[[#This Row],[sigma alpha]])^2)</calculatedColumnFormula>
    </tableColumn>
    <tableColumn id="22" xr3:uid="{07103149-E8BF-4508-B048-7CC5483E70C8}" name="tau" dataDxfId="3">
      <calculatedColumnFormula>Tabulka2[[#This Row],[viscosity (Pa*s)]]/Tabulka2[[#This Row],[rigidity (Pa)]]</calculatedColumnFormula>
    </tableColumn>
    <tableColumn id="23" xr3:uid="{AABEADBF-272C-4DA7-8326-3B455B215167}" name="sigma tau" dataDxfId="2">
      <calculatedColumnFormula>SQRT(POWER(Tabulka2[[#This Row],[sigma viscosity]]/Tabulka2[[#This Row],[rigidity (Pa)]],2) + POWER(Tabulka2[[#This Row],[viscosity (Pa*s)]]*Tabulka2[[#This Row],[sigma rigidity]]/Tabulka2[[#This Row],[rigidity (Pa)]]/Tabulka2[[#This Row],[rigidity (Pa)]],2))</calculatedColumnFormula>
    </tableColumn>
    <tableColumn id="24" xr3:uid="{88937435-BF3F-4B56-8452-EE6CB56CFCD0}" name="tau A" dataDxfId="1">
      <calculatedColumnFormula>Tabulka2[[#This Row],[beta*]]^(-1/Tabulka2[[#This Row],[alpha]])</calculatedColumnFormula>
    </tableColumn>
    <tableColumn id="25" xr3:uid="{DFE483F2-B5E7-46C0-9BFE-D3F94838D3FC}" name="sigma tau A" dataDxfId="0">
      <calculatedColumnFormula>SQRT(POWER(Tabulka2[[#This Row],[sigma alpha]]*POWER(Tabulka2[[#This Row],[beta*]],-1/Tabulka2[[#This Row],[alpha]])*LN(Tabulka2[[#This Row],[beta*]])/Tabulka2[[#This Row],[alpha]]/Tabulka2[[#This Row],[alpha]],2) + POWER(Tabulka2[[#This Row],[sigma beta*]]*POWER(Tabulka2[[#This Row],[beta*]],-(1+Tabulka2[[#This Row],[alpha]])/Tabulka2[[#This Row],[alpha]])/Tabulka2[[#This Row],[alpha]],2))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EDF43-7998-4425-A251-FEB541A85C35}">
  <dimension ref="A1:Y32"/>
  <sheetViews>
    <sheetView tabSelected="1" topLeftCell="C1" workbookViewId="0">
      <selection activeCell="O9" sqref="O9"/>
    </sheetView>
  </sheetViews>
  <sheetFormatPr defaultRowHeight="14.4" x14ac:dyDescent="0.3"/>
  <sheetData>
    <row r="1" spans="1:25" x14ac:dyDescent="0.3">
      <c r="A1" s="1" t="s">
        <v>0</v>
      </c>
      <c r="B1" s="1"/>
      <c r="C1" s="1" t="s">
        <v>1</v>
      </c>
      <c r="E1" s="2"/>
      <c r="F1" s="1"/>
      <c r="G1" s="1"/>
    </row>
    <row r="2" spans="1:25" x14ac:dyDescent="0.3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22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26</v>
      </c>
      <c r="V2" s="3" t="s">
        <v>21</v>
      </c>
      <c r="W2" s="3" t="s">
        <v>23</v>
      </c>
      <c r="X2" s="3" t="s">
        <v>25</v>
      </c>
      <c r="Y2" s="3" t="s">
        <v>24</v>
      </c>
    </row>
    <row r="3" spans="1:25" x14ac:dyDescent="0.3">
      <c r="A3" s="4">
        <v>2.8000000000000001E-2</v>
      </c>
      <c r="B3" s="1">
        <v>2E-3</v>
      </c>
      <c r="C3" s="4">
        <f>1/A3*1000000000</f>
        <v>35714285714.285713</v>
      </c>
      <c r="D3" s="1">
        <f>1/Tabulka2[[#This Row],[Ju (GPa^{-1})]]^2*Tabulka2[[#This Row],[sigma Ju (Gpa^{-1})]]*1000000000</f>
        <v>2551020408.1632652</v>
      </c>
      <c r="E3" s="4">
        <v>980000000000</v>
      </c>
      <c r="F3" s="1">
        <v>340000000000</v>
      </c>
      <c r="G3" s="5">
        <v>0.33</v>
      </c>
      <c r="H3" s="2">
        <v>0.05</v>
      </c>
      <c r="I3" s="6">
        <v>1.8999999999999999E-11</v>
      </c>
      <c r="J3" s="1">
        <v>2E-12</v>
      </c>
      <c r="K3" s="4">
        <f>I3*C3</f>
        <v>0.67857142857142849</v>
      </c>
      <c r="L3" s="1">
        <f>Tabulka2[[#This Row],[rigidity (Pa)]]*Tabulka2[[#This Row],[sigma beta]]+Tabulka2[[#This Row],[sigma rigidity]]*Tabulka2[[#This Row],[beta]]+Tabulka2[[#This Row],[sigma rigidity]]*Tabulka2[[#This Row],[sigma beta]]</f>
        <v>0.125</v>
      </c>
      <c r="M3" s="7">
        <f>C3/E3/POWER(K3,1/G3)</f>
        <v>0.11801367880073751</v>
      </c>
      <c r="N3" s="8">
        <f>SQRT((Tabulka2[[#This Row],[sigma rigidity]]/Tabulka2[[#This Row],[viscosity (Pa*s)]]/Tabulka2[[#This Row],[beta*]]^(1/Tabulka2[[#This Row],[alpha]]))^2+(Tabulka2[[#This Row],[rigidity (Pa)]]*Tabulka2[[#This Row],[sigma viscosity]]/Tabulka2[[#This Row],[viscosity (Pa*s)]]^2/Tabulka2[[#This Row],[beta*]]^(1/Tabulka2[[#This Row],[alpha]]))^2+(Tabulka2[[#This Row],[rigidity (Pa)]]*Tabulka2[[#This Row],[sigma beta*]]/Tabulka2[[#This Row],[alpha]]/Tabulka2[[#This Row],[viscosity (Pa*s)]]/Tabulka2[[#This Row],[beta*]]^(1/Tabulka2[[#This Row],[alpha]]+1))^2+(Tabulka2[[#This Row],[rigidity (Pa)]]*LN(Tabulka2[[#This Row],[beta*]])*Tabulka2[[#This Row],[sigma alpha]]/Tabulka2[[#This Row],[viscosity (Pa*s)]]/Tabulka2[[#This Row],[beta*]]^(1/Tabulka2[[#This Row],[alpha]]))^2)</f>
        <v>7.8053984231601314E-2</v>
      </c>
      <c r="O3" s="8" t="s">
        <v>27</v>
      </c>
      <c r="P3" s="5">
        <v>1200</v>
      </c>
      <c r="Q3" s="5">
        <v>6335</v>
      </c>
      <c r="R3" s="4">
        <f>LOG10(M3)</f>
        <v>-0.92806765130928881</v>
      </c>
      <c r="S3" s="1">
        <f>Tabulka2[[#This Row],[sigma zeta]]/Tabulka2[[#This Row],[zeta]]/LN(10)</f>
        <v>0.28724140274945853</v>
      </c>
      <c r="T3" s="4">
        <f>POWER(E3,-G3)*POWER(C3,-(1-G3))</f>
        <v>9.3862318169760972E-12</v>
      </c>
      <c r="U3" s="1">
        <f>SQRT((Tabulka2[[#This Row],[alpha]]*Tabulka2[[#This Row],[viscosity (Pa*s)]]^(-Tabulka2[[#This Row],[alpha]]-1)*Tabulka2[[#This Row],[rigidity (Pa)]]^(-1+Tabulka2[[#This Row],[alpha]])*Tabulka2[[#This Row],[sigma viscosity]])^2+((1-Tabulka2[[#This Row],[alpha]])*Tabulka2[[#This Row],[viscosity (Pa*s)]]^(-Tabulka2[[#This Row],[alpha]])*Tabulka2[[#This Row],[rigidity (Pa)]]^(-2+Tabulka2[[#This Row],[alpha]])*Tabulka2[[#This Row],[sigma rigidity]])^2+(Tabulka2[[#This Row],[viscosity (Pa*s)]]^(-Tabulka2[[#This Row],[alpha]])*Tabulka2[[#This Row],[rigidity (Pa)]]^(-1+Tabulka2[[#This Row],[alpha]])*(LN(Tabulka2[[#This Row],[rigidity (Pa)]])-LN(Tabulka2[[#This Row],[viscosity (Pa*s)]]))*Tabulka2[[#This Row],[sigma alpha]])^2)</f>
        <v>1.9423288843846161E-12</v>
      </c>
      <c r="V3" s="1">
        <f>Tabulka2[[#This Row],[viscosity (Pa*s)]]/Tabulka2[[#This Row],[rigidity (Pa)]]</f>
        <v>27.44</v>
      </c>
      <c r="W3" s="1">
        <f>SQRT(POWER(Tabulka2[[#This Row],[sigma viscosity]]/Tabulka2[[#This Row],[rigidity (Pa)]],2) + POWER(Tabulka2[[#This Row],[viscosity (Pa*s)]]*Tabulka2[[#This Row],[sigma rigidity]]/Tabulka2[[#This Row],[rigidity (Pa)]]/Tabulka2[[#This Row],[rigidity (Pa)]],2))</f>
        <v>9.7196707763174768</v>
      </c>
      <c r="X3" s="1">
        <f>Tabulka2[[#This Row],[beta*]]^(-1/Tabulka2[[#This Row],[alpha]])</f>
        <v>3.238295346292237</v>
      </c>
      <c r="Y3" s="1">
        <f>SQRT(POWER(Tabulka2[[#This Row],[sigma alpha]]*POWER(Tabulka2[[#This Row],[beta*]],-1/Tabulka2[[#This Row],[alpha]])*LN(Tabulka2[[#This Row],[beta*]])/Tabulka2[[#This Row],[alpha]]/Tabulka2[[#This Row],[alpha]],2) + POWER(Tabulka2[[#This Row],[sigma beta*]]*POWER(Tabulka2[[#This Row],[beta*]],-(1+Tabulka2[[#This Row],[alpha]])/Tabulka2[[#This Row],[alpha]])/Tabulka2[[#This Row],[alpha]],2))</f>
        <v>1.8973754718942948</v>
      </c>
    </row>
    <row r="4" spans="1:25" x14ac:dyDescent="0.3">
      <c r="A4" s="9">
        <v>2.5999999999999999E-2</v>
      </c>
      <c r="B4" s="1">
        <v>5.0000000000000001E-3</v>
      </c>
      <c r="C4" s="9">
        <f>1/A4*1000000000</f>
        <v>38461538461.53846</v>
      </c>
      <c r="D4" s="1">
        <f>1/Tabulka2[[#This Row],[Ju (GPa^{-1})]]^2*Tabulka2[[#This Row],[sigma Ju (Gpa^{-1})]]*1000000000</f>
        <v>7396449704.1420126</v>
      </c>
      <c r="E4" s="9">
        <v>280000000000</v>
      </c>
      <c r="F4" s="1">
        <v>50000000000</v>
      </c>
      <c r="G4" s="10">
        <v>0.28999999999999998</v>
      </c>
      <c r="H4" s="2">
        <v>0.06</v>
      </c>
      <c r="I4" s="11">
        <v>3.5999999999999998E-11</v>
      </c>
      <c r="J4" s="1">
        <v>4.9999999999999997E-12</v>
      </c>
      <c r="K4" s="9">
        <f>I4*C4</f>
        <v>1.3846153846153846</v>
      </c>
      <c r="L4" s="1">
        <f>Tabulka2[[#This Row],[rigidity (Pa)]]*Tabulka2[[#This Row],[sigma beta]]+Tabulka2[[#This Row],[sigma rigidity]]*Tabulka2[[#This Row],[beta]]+Tabulka2[[#This Row],[sigma rigidity]]*Tabulka2[[#This Row],[sigma beta]]</f>
        <v>0.49556213017751483</v>
      </c>
      <c r="M4" s="12">
        <f>C4/E4/POWER(K4,1/G4)</f>
        <v>4.472256608626525E-2</v>
      </c>
      <c r="N4" s="9">
        <f>SQRT((Tabulka2[[#This Row],[sigma rigidity]]/Tabulka2[[#This Row],[viscosity (Pa*s)]]/Tabulka2[[#This Row],[beta*]]^(1/Tabulka2[[#This Row],[alpha]]))^2+(Tabulka2[[#This Row],[rigidity (Pa)]]*Tabulka2[[#This Row],[sigma viscosity]]/Tabulka2[[#This Row],[viscosity (Pa*s)]]^2/Tabulka2[[#This Row],[beta*]]^(1/Tabulka2[[#This Row],[alpha]]))^2+(Tabulka2[[#This Row],[rigidity (Pa)]]*Tabulka2[[#This Row],[sigma beta*]]/Tabulka2[[#This Row],[alpha]]/Tabulka2[[#This Row],[viscosity (Pa*s)]]/Tabulka2[[#This Row],[beta*]]^(1/Tabulka2[[#This Row],[alpha]]+1))^2+(Tabulka2[[#This Row],[rigidity (Pa)]]*LN(Tabulka2[[#This Row],[beta*]])*Tabulka2[[#This Row],[sigma alpha]]/Tabulka2[[#This Row],[viscosity (Pa*s)]]/Tabulka2[[#This Row],[beta*]]^(1/Tabulka2[[#This Row],[alpha]]))^2)</f>
        <v>5.6435529977501973E-2</v>
      </c>
      <c r="O4" s="9" t="s">
        <v>27</v>
      </c>
      <c r="P4" s="10">
        <v>1250</v>
      </c>
      <c r="Q4" s="10">
        <v>6335</v>
      </c>
      <c r="R4" s="9">
        <f>LOG10(M4)</f>
        <v>-1.3494732855077589</v>
      </c>
      <c r="S4" s="1">
        <f>Tabulka2[[#This Row],[sigma zeta]]/Tabulka2[[#This Row],[zeta]]/LN(10)</f>
        <v>0.5480374092407414</v>
      </c>
      <c r="T4" s="4">
        <f>POWER(E4,-G4)*POWER(C4,-(1-G4))</f>
        <v>1.4620265116503589E-11</v>
      </c>
      <c r="U4" s="1">
        <f>SQRT((Tabulka2[[#This Row],[alpha]]*Tabulka2[[#This Row],[viscosity (Pa*s)]]^(-Tabulka2[[#This Row],[alpha]]-1)*Tabulka2[[#This Row],[rigidity (Pa)]]^(-1+Tabulka2[[#This Row],[alpha]])*Tabulka2[[#This Row],[sigma viscosity]])^2+((1-Tabulka2[[#This Row],[alpha]])*Tabulka2[[#This Row],[viscosity (Pa*s)]]^(-Tabulka2[[#This Row],[alpha]])*Tabulka2[[#This Row],[rigidity (Pa)]]^(-2+Tabulka2[[#This Row],[alpha]])*Tabulka2[[#This Row],[sigma rigidity]])^2+(Tabulka2[[#This Row],[viscosity (Pa*s)]]^(-Tabulka2[[#This Row],[alpha]])*Tabulka2[[#This Row],[rigidity (Pa)]]^(-1+Tabulka2[[#This Row],[alpha]])*(LN(Tabulka2[[#This Row],[rigidity (Pa)]])-LN(Tabulka2[[#This Row],[viscosity (Pa*s)]]))*Tabulka2[[#This Row],[sigma alpha]])^2)</f>
        <v>2.7551032138082533E-12</v>
      </c>
      <c r="V4" s="1">
        <f>Tabulka2[[#This Row],[viscosity (Pa*s)]]/Tabulka2[[#This Row],[rigidity (Pa)]]</f>
        <v>7.28</v>
      </c>
      <c r="W4" s="1">
        <f>SQRT(POWER(Tabulka2[[#This Row],[sigma viscosity]]/Tabulka2[[#This Row],[rigidity (Pa)]],2) + POWER(Tabulka2[[#This Row],[viscosity (Pa*s)]]*Tabulka2[[#This Row],[sigma rigidity]]/Tabulka2[[#This Row],[rigidity (Pa)]]/Tabulka2[[#This Row],[rigidity (Pa)]],2))</f>
        <v>1.9104973174542803</v>
      </c>
      <c r="X4" s="1">
        <f>Tabulka2[[#This Row],[beta*]]^(-1/Tabulka2[[#This Row],[alpha]])</f>
        <v>0.32558028110801107</v>
      </c>
      <c r="Y4" s="1">
        <f>SQRT(POWER(Tabulka2[[#This Row],[sigma alpha]]*POWER(Tabulka2[[#This Row],[beta*]],-1/Tabulka2[[#This Row],[alpha]])*LN(Tabulka2[[#This Row],[beta*]])/Tabulka2[[#This Row],[alpha]]/Tabulka2[[#This Row],[alpha]],2) + POWER(Tabulka2[[#This Row],[sigma beta*]]*POWER(Tabulka2[[#This Row],[beta*]],-(1+Tabulka2[[#This Row],[alpha]])/Tabulka2[[#This Row],[alpha]])/Tabulka2[[#This Row],[alpha]],2))</f>
        <v>0.4088657625581083</v>
      </c>
    </row>
    <row r="5" spans="1:25" x14ac:dyDescent="0.3">
      <c r="A5" s="9">
        <v>1.54E-2</v>
      </c>
      <c r="B5" s="1">
        <v>2.0000000000000001E-4</v>
      </c>
      <c r="C5" s="9">
        <f>1/A5*1000000000</f>
        <v>64935064935.064926</v>
      </c>
      <c r="D5" s="1">
        <f>1/Tabulka2[[#This Row],[Ju (GPa^{-1})]]^2*Tabulka2[[#This Row],[sigma Ju (Gpa^{-1})]]*1000000000</f>
        <v>843312531.62421978</v>
      </c>
      <c r="E5" s="9">
        <v>1410000000000000</v>
      </c>
      <c r="F5" s="1">
        <v>9700000000000000</v>
      </c>
      <c r="G5" s="10">
        <v>0.36</v>
      </c>
      <c r="H5" s="2">
        <v>0.03</v>
      </c>
      <c r="I5" s="11">
        <v>1.4000000000000001E-12</v>
      </c>
      <c r="J5" s="1">
        <v>1E-13</v>
      </c>
      <c r="K5" s="9">
        <f>I5*C5</f>
        <v>9.0909090909090898E-2</v>
      </c>
      <c r="L5" s="1">
        <f>Tabulka2[[#This Row],[rigidity (Pa)]]*Tabulka2[[#This Row],[sigma beta]]+Tabulka2[[#This Row],[sigma rigidity]]*Tabulka2[[#This Row],[beta]]+Tabulka2[[#This Row],[sigma rigidity]]*Tabulka2[[#This Row],[sigma beta]]</f>
        <v>7.7584752909428227E-3</v>
      </c>
      <c r="M5" s="12">
        <f>C5/E5/POWER(K5,1/G5)</f>
        <v>3.5976393541444558E-2</v>
      </c>
      <c r="N5" s="9">
        <f>SQRT((Tabulka2[[#This Row],[sigma rigidity]]/Tabulka2[[#This Row],[viscosity (Pa*s)]]/Tabulka2[[#This Row],[beta*]]^(1/Tabulka2[[#This Row],[alpha]]))^2+(Tabulka2[[#This Row],[rigidity (Pa)]]*Tabulka2[[#This Row],[sigma viscosity]]/Tabulka2[[#This Row],[viscosity (Pa*s)]]^2/Tabulka2[[#This Row],[beta*]]^(1/Tabulka2[[#This Row],[alpha]]))^2+(Tabulka2[[#This Row],[rigidity (Pa)]]*Tabulka2[[#This Row],[sigma beta*]]/Tabulka2[[#This Row],[alpha]]/Tabulka2[[#This Row],[viscosity (Pa*s)]]/Tabulka2[[#This Row],[beta*]]^(1/Tabulka2[[#This Row],[alpha]]+1))^2+(Tabulka2[[#This Row],[rigidity (Pa)]]*LN(Tabulka2[[#This Row],[beta*]])*Tabulka2[[#This Row],[sigma alpha]]/Tabulka2[[#This Row],[viscosity (Pa*s)]]/Tabulka2[[#This Row],[beta*]]^(1/Tabulka2[[#This Row],[alpha]]))^2)</f>
        <v>0.24765804492051702</v>
      </c>
      <c r="O5" s="9" t="s">
        <v>27</v>
      </c>
      <c r="P5" s="15">
        <v>1100</v>
      </c>
      <c r="Q5" s="10">
        <v>6366</v>
      </c>
      <c r="R5" s="9">
        <f>LOG10(M5)</f>
        <v>-1.4439823747189957</v>
      </c>
      <c r="S5" s="1">
        <f>Tabulka2[[#This Row],[sigma zeta]]/Tabulka2[[#This Row],[zeta]]/LN(10)</f>
        <v>2.9896415877267914</v>
      </c>
      <c r="T5" s="4">
        <f>POWER(E5,-G5)*POWER(C5,-(1-G5))</f>
        <v>4.2295521172633072E-13</v>
      </c>
      <c r="U5" s="1">
        <f>SQRT((Tabulka2[[#This Row],[alpha]]*Tabulka2[[#This Row],[viscosity (Pa*s)]]^(-Tabulka2[[#This Row],[alpha]]-1)*Tabulka2[[#This Row],[rigidity (Pa)]]^(-1+Tabulka2[[#This Row],[alpha]])*Tabulka2[[#This Row],[sigma viscosity]])^2+((1-Tabulka2[[#This Row],[alpha]])*Tabulka2[[#This Row],[viscosity (Pa*s)]]^(-Tabulka2[[#This Row],[alpha]])*Tabulka2[[#This Row],[rigidity (Pa)]]^(-2+Tabulka2[[#This Row],[alpha]])*Tabulka2[[#This Row],[sigma rigidity]])^2+(Tabulka2[[#This Row],[viscosity (Pa*s)]]^(-Tabulka2[[#This Row],[alpha]])*Tabulka2[[#This Row],[rigidity (Pa)]]^(-1+Tabulka2[[#This Row],[alpha]])*(LN(Tabulka2[[#This Row],[rigidity (Pa)]])-LN(Tabulka2[[#This Row],[viscosity (Pa*s)]]))*Tabulka2[[#This Row],[sigma alpha]])^2)</f>
        <v>1.0551303012689287E-12</v>
      </c>
      <c r="V5" s="1">
        <f>Tabulka2[[#This Row],[viscosity (Pa*s)]]/Tabulka2[[#This Row],[rigidity (Pa)]]</f>
        <v>21714.000000000004</v>
      </c>
      <c r="W5" s="1">
        <f>SQRT(POWER(Tabulka2[[#This Row],[sigma viscosity]]/Tabulka2[[#This Row],[rigidity (Pa)]],2) + POWER(Tabulka2[[#This Row],[viscosity (Pa*s)]]*Tabulka2[[#This Row],[sigma rigidity]]/Tabulka2[[#This Row],[rigidity (Pa)]]/Tabulka2[[#This Row],[rigidity (Pa)]],2))</f>
        <v>149380.26617997442</v>
      </c>
      <c r="X5" s="1">
        <f>Tabulka2[[#This Row],[beta*]]^(-1/Tabulka2[[#This Row],[alpha]])</f>
        <v>781.19140935892733</v>
      </c>
      <c r="Y5" s="1">
        <f>SQRT(POWER(Tabulka2[[#This Row],[sigma alpha]]*POWER(Tabulka2[[#This Row],[beta*]],-1/Tabulka2[[#This Row],[alpha]])*LN(Tabulka2[[#This Row],[beta*]])/Tabulka2[[#This Row],[alpha]]/Tabulka2[[#This Row],[alpha]],2) + POWER(Tabulka2[[#This Row],[sigma beta*]]*POWER(Tabulka2[[#This Row],[beta*]],-(1+Tabulka2[[#This Row],[alpha]])/Tabulka2[[#This Row],[alpha]])/Tabulka2[[#This Row],[alpha]],2))</f>
        <v>471.50610400453422</v>
      </c>
    </row>
    <row r="6" spans="1:25" x14ac:dyDescent="0.3">
      <c r="A6" s="9">
        <v>1.95E-2</v>
      </c>
      <c r="B6" s="1">
        <v>2.9999999999999997E-4</v>
      </c>
      <c r="C6" s="9">
        <f>1/A6*1000000000</f>
        <v>51282051282.051285</v>
      </c>
      <c r="D6" s="1">
        <f>1/Tabulka2[[#This Row],[Ju (GPa^{-1})]]^2*Tabulka2[[#This Row],[sigma Ju (Gpa^{-1})]]*1000000000</f>
        <v>788954635.10848117</v>
      </c>
      <c r="E6" s="9">
        <v>66000000000000</v>
      </c>
      <c r="F6" s="1">
        <v>36000000000000</v>
      </c>
      <c r="G6" s="10">
        <v>0.34</v>
      </c>
      <c r="H6" s="2">
        <v>0.03</v>
      </c>
      <c r="I6" s="11">
        <v>2.1999999999999999E-12</v>
      </c>
      <c r="J6" s="1">
        <v>2.0000000000000001E-13</v>
      </c>
      <c r="K6" s="9">
        <f>I6*C6</f>
        <v>0.11282051282051282</v>
      </c>
      <c r="L6" s="1">
        <f>Tabulka2[[#This Row],[rigidity (Pa)]]*Tabulka2[[#This Row],[sigma beta]]+Tabulka2[[#This Row],[sigma rigidity]]*Tabulka2[[#This Row],[beta]]+Tabulka2[[#This Row],[sigma rigidity]]*Tabulka2[[#This Row],[sigma beta]]</f>
        <v>1.2149901380670614E-2</v>
      </c>
      <c r="M6" s="12">
        <f>C6/E6/POWER(K6,1/G6)</f>
        <v>0.47589962923691298</v>
      </c>
      <c r="N6" s="9">
        <f>SQRT((Tabulka2[[#This Row],[sigma rigidity]]/Tabulka2[[#This Row],[viscosity (Pa*s)]]/Tabulka2[[#This Row],[beta*]]^(1/Tabulka2[[#This Row],[alpha]]))^2+(Tabulka2[[#This Row],[rigidity (Pa)]]*Tabulka2[[#This Row],[sigma viscosity]]/Tabulka2[[#This Row],[viscosity (Pa*s)]]^2/Tabulka2[[#This Row],[beta*]]^(1/Tabulka2[[#This Row],[alpha]]))^2+(Tabulka2[[#This Row],[rigidity (Pa)]]*Tabulka2[[#This Row],[sigma beta*]]/Tabulka2[[#This Row],[alpha]]/Tabulka2[[#This Row],[viscosity (Pa*s)]]/Tabulka2[[#This Row],[beta*]]^(1/Tabulka2[[#This Row],[alpha]]+1))^2+(Tabulka2[[#This Row],[rigidity (Pa)]]*LN(Tabulka2[[#This Row],[beta*]])*Tabulka2[[#This Row],[sigma alpha]]/Tabulka2[[#This Row],[viscosity (Pa*s)]]/Tabulka2[[#This Row],[beta*]]^(1/Tabulka2[[#This Row],[alpha]]))^2)</f>
        <v>0.30187485646203094</v>
      </c>
      <c r="O6" s="9" t="s">
        <v>27</v>
      </c>
      <c r="P6">
        <v>1200</v>
      </c>
      <c r="Q6" s="10">
        <v>6366</v>
      </c>
      <c r="R6" s="9">
        <f>LOG10(M6)</f>
        <v>-0.32248463355052914</v>
      </c>
      <c r="S6" s="1">
        <f>Tabulka2[[#This Row],[sigma zeta]]/Tabulka2[[#This Row],[zeta]]/LN(10)</f>
        <v>0.27548368675347418</v>
      </c>
      <c r="T6" s="4">
        <f>POWER(E6,-G6)*POWER(C6,-(1-G6))</f>
        <v>1.7091410510491937E-12</v>
      </c>
      <c r="U6" s="1">
        <f>SQRT((Tabulka2[[#This Row],[alpha]]*Tabulka2[[#This Row],[viscosity (Pa*s)]]^(-Tabulka2[[#This Row],[alpha]]-1)*Tabulka2[[#This Row],[rigidity (Pa)]]^(-1+Tabulka2[[#This Row],[alpha]])*Tabulka2[[#This Row],[sigma viscosity]])^2+((1-Tabulka2[[#This Row],[alpha]])*Tabulka2[[#This Row],[viscosity (Pa*s)]]^(-Tabulka2[[#This Row],[alpha]])*Tabulka2[[#This Row],[rigidity (Pa)]]^(-2+Tabulka2[[#This Row],[alpha]])*Tabulka2[[#This Row],[sigma rigidity]])^2+(Tabulka2[[#This Row],[viscosity (Pa*s)]]^(-Tabulka2[[#This Row],[alpha]])*Tabulka2[[#This Row],[rigidity (Pa)]]^(-1+Tabulka2[[#This Row],[alpha]])*(LN(Tabulka2[[#This Row],[rigidity (Pa)]])-LN(Tabulka2[[#This Row],[viscosity (Pa*s)]]))*Tabulka2[[#This Row],[sigma alpha]])^2)</f>
        <v>4.8533714062941449E-13</v>
      </c>
      <c r="V6" s="1">
        <f>Tabulka2[[#This Row],[viscosity (Pa*s)]]/Tabulka2[[#This Row],[rigidity (Pa)]]</f>
        <v>1287</v>
      </c>
      <c r="W6" s="1">
        <f>SQRT(POWER(Tabulka2[[#This Row],[sigma viscosity]]/Tabulka2[[#This Row],[rigidity (Pa)]],2) + POWER(Tabulka2[[#This Row],[viscosity (Pa*s)]]*Tabulka2[[#This Row],[sigma rigidity]]/Tabulka2[[#This Row],[rigidity (Pa)]]/Tabulka2[[#This Row],[rigidity (Pa)]],2))</f>
        <v>702.27917525724763</v>
      </c>
      <c r="X6" s="1">
        <f>Tabulka2[[#This Row],[beta*]]^(-1/Tabulka2[[#This Row],[alpha]])</f>
        <v>612.48282282790694</v>
      </c>
      <c r="Y6" s="1">
        <f>SQRT(POWER(Tabulka2[[#This Row],[sigma alpha]]*POWER(Tabulka2[[#This Row],[beta*]],-1/Tabulka2[[#This Row],[alpha]])*LN(Tabulka2[[#This Row],[beta*]])/Tabulka2[[#This Row],[alpha]]/Tabulka2[[#This Row],[alpha]],2) + POWER(Tabulka2[[#This Row],[sigma beta*]]*POWER(Tabulka2[[#This Row],[beta*]],-(1+Tabulka2[[#This Row],[alpha]])/Tabulka2[[#This Row],[alpha]])/Tabulka2[[#This Row],[alpha]],2))</f>
        <v>397.39077682955542</v>
      </c>
    </row>
    <row r="7" spans="1:25" x14ac:dyDescent="0.3">
      <c r="A7" s="9">
        <v>2.0500000000000001E-2</v>
      </c>
      <c r="B7" s="1">
        <v>2.9999999999999997E-4</v>
      </c>
      <c r="C7" s="9">
        <f>1/A7*1000000000</f>
        <v>48780487804.878052</v>
      </c>
      <c r="D7" s="1">
        <f>1/Tabulka2[[#This Row],[Ju (GPa^{-1})]]^2*Tabulka2[[#This Row],[sigma Ju (Gpa^{-1})]]*1000000000</f>
        <v>713860797.14455664</v>
      </c>
      <c r="E7" s="9">
        <v>44000000000000</v>
      </c>
      <c r="F7" s="1">
        <v>20000000000000</v>
      </c>
      <c r="G7" s="10">
        <v>0.33</v>
      </c>
      <c r="H7" s="2">
        <v>0.03</v>
      </c>
      <c r="I7" s="11">
        <v>3.1000000000000001E-12</v>
      </c>
      <c r="J7" s="1">
        <v>2.9999999999999998E-13</v>
      </c>
      <c r="K7" s="9">
        <f>I7*C7</f>
        <v>0.15121951219512197</v>
      </c>
      <c r="L7" s="1">
        <f>Tabulka2[[#This Row],[rigidity (Pa)]]*Tabulka2[[#This Row],[sigma beta]]+Tabulka2[[#This Row],[sigma rigidity]]*Tabulka2[[#This Row],[beta]]+Tabulka2[[#This Row],[sigma rigidity]]*Tabulka2[[#This Row],[sigma beta]]</f>
        <v>1.7061273051754908E-2</v>
      </c>
      <c r="M7" s="12">
        <f>C7/E7/POWER(K7,1/G7)</f>
        <v>0.33949261604492093</v>
      </c>
      <c r="N7" s="9">
        <f>SQRT((Tabulka2[[#This Row],[sigma rigidity]]/Tabulka2[[#This Row],[viscosity (Pa*s)]]/Tabulka2[[#This Row],[beta*]]^(1/Tabulka2[[#This Row],[alpha]]))^2+(Tabulka2[[#This Row],[rigidity (Pa)]]*Tabulka2[[#This Row],[sigma viscosity]]/Tabulka2[[#This Row],[viscosity (Pa*s)]]^2/Tabulka2[[#This Row],[beta*]]^(1/Tabulka2[[#This Row],[alpha]]))^2+(Tabulka2[[#This Row],[rigidity (Pa)]]*Tabulka2[[#This Row],[sigma beta*]]/Tabulka2[[#This Row],[alpha]]/Tabulka2[[#This Row],[viscosity (Pa*s)]]/Tabulka2[[#This Row],[beta*]]^(1/Tabulka2[[#This Row],[alpha]]+1))^2+(Tabulka2[[#This Row],[rigidity (Pa)]]*LN(Tabulka2[[#This Row],[beta*]])*Tabulka2[[#This Row],[sigma alpha]]/Tabulka2[[#This Row],[viscosity (Pa*s)]]/Tabulka2[[#This Row],[beta*]]^(1/Tabulka2[[#This Row],[alpha]]))^2)</f>
        <v>0.1941137386517012</v>
      </c>
      <c r="O7" s="9" t="s">
        <v>27</v>
      </c>
      <c r="P7">
        <v>1240</v>
      </c>
      <c r="Q7" s="10">
        <v>6366</v>
      </c>
      <c r="R7" s="9">
        <f>LOG10(M7)</f>
        <v>-0.46916966717381597</v>
      </c>
      <c r="S7" s="1">
        <f>Tabulka2[[#This Row],[sigma zeta]]/Tabulka2[[#This Row],[zeta]]/LN(10)</f>
        <v>0.24831917271181259</v>
      </c>
      <c r="T7" s="4">
        <f>POWER(E7,-G7)*POWER(C7,-(1-G7))</f>
        <v>2.1703796247301187E-12</v>
      </c>
      <c r="U7" s="1">
        <f>SQRT((Tabulka2[[#This Row],[alpha]]*Tabulka2[[#This Row],[viscosity (Pa*s)]]^(-Tabulka2[[#This Row],[alpha]]-1)*Tabulka2[[#This Row],[rigidity (Pa)]]^(-1+Tabulka2[[#This Row],[alpha]])*Tabulka2[[#This Row],[sigma viscosity]])^2+((1-Tabulka2[[#This Row],[alpha]])*Tabulka2[[#This Row],[viscosity (Pa*s)]]^(-Tabulka2[[#This Row],[alpha]])*Tabulka2[[#This Row],[rigidity (Pa)]]^(-2+Tabulka2[[#This Row],[alpha]])*Tabulka2[[#This Row],[sigma rigidity]])^2+(Tabulka2[[#This Row],[viscosity (Pa*s)]]^(-Tabulka2[[#This Row],[alpha]])*Tabulka2[[#This Row],[rigidity (Pa)]]^(-1+Tabulka2[[#This Row],[alpha]])*(LN(Tabulka2[[#This Row],[rigidity (Pa)]])-LN(Tabulka2[[#This Row],[viscosity (Pa*s)]]))*Tabulka2[[#This Row],[sigma alpha]])^2)</f>
        <v>5.5021857379646002E-13</v>
      </c>
      <c r="V7" s="1">
        <f>Tabulka2[[#This Row],[viscosity (Pa*s)]]/Tabulka2[[#This Row],[rigidity (Pa)]]</f>
        <v>902</v>
      </c>
      <c r="W7" s="1">
        <f>SQRT(POWER(Tabulka2[[#This Row],[sigma viscosity]]/Tabulka2[[#This Row],[rigidity (Pa)]],2) + POWER(Tabulka2[[#This Row],[viscosity (Pa*s)]]*Tabulka2[[#This Row],[sigma rigidity]]/Tabulka2[[#This Row],[rigidity (Pa)]]/Tabulka2[[#This Row],[rigidity (Pa)]],2))</f>
        <v>410.21243277111921</v>
      </c>
      <c r="X7" s="1">
        <f>Tabulka2[[#This Row],[beta*]]^(-1/Tabulka2[[#This Row],[alpha]])</f>
        <v>306.22233967251867</v>
      </c>
      <c r="Y7" s="1">
        <f>SQRT(POWER(Tabulka2[[#This Row],[sigma alpha]]*POWER(Tabulka2[[#This Row],[beta*]],-1/Tabulka2[[#This Row],[alpha]])*LN(Tabulka2[[#This Row],[beta*]])/Tabulka2[[#This Row],[alpha]]/Tabulka2[[#This Row],[alpha]],2) + POWER(Tabulka2[[#This Row],[sigma beta*]]*POWER(Tabulka2[[#This Row],[beta*]],-(1+Tabulka2[[#This Row],[alpha]])/Tabulka2[[#This Row],[alpha]])/Tabulka2[[#This Row],[alpha]],2))</f>
        <v>190.67063973334561</v>
      </c>
    </row>
    <row r="8" spans="1:25" x14ac:dyDescent="0.3">
      <c r="A8" s="9">
        <v>1.77E-2</v>
      </c>
      <c r="B8" s="1">
        <v>4.0000000000000002E-4</v>
      </c>
      <c r="C8" s="9">
        <f>1/A8*1000000000</f>
        <v>56497175141.242935</v>
      </c>
      <c r="D8" s="1">
        <f>1/Tabulka2[[#This Row],[Ju (GPa^{-1})]]^2*Tabulka2[[#This Row],[sigma Ju (Gpa^{-1})]]*1000000000</f>
        <v>1276772319.5761116</v>
      </c>
      <c r="E8" s="9">
        <v>80000000000000</v>
      </c>
      <c r="F8" s="1">
        <v>82000000000000</v>
      </c>
      <c r="G8" s="10">
        <v>0.35</v>
      </c>
      <c r="H8" s="2">
        <v>0.03</v>
      </c>
      <c r="I8" s="11">
        <v>3.9999999999999999E-12</v>
      </c>
      <c r="J8" s="1">
        <v>4.0000000000000001E-13</v>
      </c>
      <c r="K8" s="9">
        <f>I8*C8</f>
        <v>0.22598870056497172</v>
      </c>
      <c r="L8" s="1">
        <f>Tabulka2[[#This Row],[rigidity (Pa)]]*Tabulka2[[#This Row],[sigma beta]]+Tabulka2[[#This Row],[sigma rigidity]]*Tabulka2[[#This Row],[beta]]+Tabulka2[[#This Row],[sigma rigidity]]*Tabulka2[[#This Row],[sigma beta]]</f>
        <v>2.8216668262632062E-2</v>
      </c>
      <c r="M8" s="12">
        <f>C8/E8/POWER(K8,1/G8)</f>
        <v>4.9476987251888628E-2</v>
      </c>
      <c r="N8" s="9">
        <f>SQRT((Tabulka2[[#This Row],[sigma rigidity]]/Tabulka2[[#This Row],[viscosity (Pa*s)]]/Tabulka2[[#This Row],[beta*]]^(1/Tabulka2[[#This Row],[alpha]]))^2+(Tabulka2[[#This Row],[rigidity (Pa)]]*Tabulka2[[#This Row],[sigma viscosity]]/Tabulka2[[#This Row],[viscosity (Pa*s)]]^2/Tabulka2[[#This Row],[beta*]]^(1/Tabulka2[[#This Row],[alpha]]))^2+(Tabulka2[[#This Row],[rigidity (Pa)]]*Tabulka2[[#This Row],[sigma beta*]]/Tabulka2[[#This Row],[alpha]]/Tabulka2[[#This Row],[viscosity (Pa*s)]]/Tabulka2[[#This Row],[beta*]]^(1/Tabulka2[[#This Row],[alpha]]+1))^2+(Tabulka2[[#This Row],[rigidity (Pa)]]*LN(Tabulka2[[#This Row],[beta*]])*Tabulka2[[#This Row],[sigma alpha]]/Tabulka2[[#This Row],[viscosity (Pa*s)]]/Tabulka2[[#This Row],[beta*]]^(1/Tabulka2[[#This Row],[alpha]]))^2)</f>
        <v>5.3754632892642921E-2</v>
      </c>
      <c r="O8" s="9" t="s">
        <v>27</v>
      </c>
      <c r="P8">
        <v>1100</v>
      </c>
      <c r="Q8" s="10">
        <v>6384</v>
      </c>
      <c r="R8" s="9">
        <f>LOG10(M8)</f>
        <v>-1.3055967532570523</v>
      </c>
      <c r="S8" s="1">
        <f>Tabulka2[[#This Row],[sigma zeta]]/Tabulka2[[#This Row],[zeta]]/LN(10)</f>
        <v>0.47184240065301708</v>
      </c>
      <c r="T8" s="4">
        <f>POWER(E8,-G8)*POWER(C8,-(1-G8))</f>
        <v>1.3966935504194072E-12</v>
      </c>
      <c r="U8" s="1">
        <f>SQRT((Tabulka2[[#This Row],[alpha]]*Tabulka2[[#This Row],[viscosity (Pa*s)]]^(-Tabulka2[[#This Row],[alpha]]-1)*Tabulka2[[#This Row],[rigidity (Pa)]]^(-1+Tabulka2[[#This Row],[alpha]])*Tabulka2[[#This Row],[sigma viscosity]])^2+((1-Tabulka2[[#This Row],[alpha]])*Tabulka2[[#This Row],[viscosity (Pa*s)]]^(-Tabulka2[[#This Row],[alpha]])*Tabulka2[[#This Row],[rigidity (Pa)]]^(-2+Tabulka2[[#This Row],[alpha]])*Tabulka2[[#This Row],[sigma rigidity]])^2+(Tabulka2[[#This Row],[viscosity (Pa*s)]]^(-Tabulka2[[#This Row],[alpha]])*Tabulka2[[#This Row],[rigidity (Pa)]]^(-1+Tabulka2[[#This Row],[alpha]])*(LN(Tabulka2[[#This Row],[rigidity (Pa)]])-LN(Tabulka2[[#This Row],[viscosity (Pa*s)]]))*Tabulka2[[#This Row],[sigma alpha]])^2)</f>
        <v>5.8643930852562716E-13</v>
      </c>
      <c r="V8" s="1">
        <f>Tabulka2[[#This Row],[viscosity (Pa*s)]]/Tabulka2[[#This Row],[rigidity (Pa)]]</f>
        <v>1416</v>
      </c>
      <c r="W8" s="1">
        <f>SQRT(POWER(Tabulka2[[#This Row],[sigma viscosity]]/Tabulka2[[#This Row],[rigidity (Pa)]],2) + POWER(Tabulka2[[#This Row],[viscosity (Pa*s)]]*Tabulka2[[#This Row],[sigma rigidity]]/Tabulka2[[#This Row],[rigidity (Pa)]]/Tabulka2[[#This Row],[rigidity (Pa)]],2))</f>
        <v>1451.7527199905637</v>
      </c>
      <c r="X8" s="1">
        <f>Tabulka2[[#This Row],[beta*]]^(-1/Tabulka2[[#This Row],[alpha]])</f>
        <v>70.059413948674305</v>
      </c>
      <c r="Y8" s="1">
        <f>SQRT(POWER(Tabulka2[[#This Row],[sigma alpha]]*POWER(Tabulka2[[#This Row],[beta*]],-1/Tabulka2[[#This Row],[alpha]])*LN(Tabulka2[[#This Row],[beta*]])/Tabulka2[[#This Row],[alpha]]/Tabulka2[[#This Row],[alpha]],2) + POWER(Tabulka2[[#This Row],[sigma beta*]]*POWER(Tabulka2[[#This Row],[beta*]],-(1+Tabulka2[[#This Row],[alpha]])/Tabulka2[[#This Row],[alpha]])/Tabulka2[[#This Row],[alpha]],2))</f>
        <v>35.718349791659001</v>
      </c>
    </row>
    <row r="9" spans="1:25" x14ac:dyDescent="0.3">
      <c r="A9" s="9">
        <v>1.83E-2</v>
      </c>
      <c r="B9" s="1">
        <v>2.9999999999999997E-4</v>
      </c>
      <c r="C9" s="9">
        <f>1/A9*1000000000</f>
        <v>54644808743.169395</v>
      </c>
      <c r="D9" s="1">
        <f>1/Tabulka2[[#This Row],[Ju (GPa^{-1})]]^2*Tabulka2[[#This Row],[sigma Ju (Gpa^{-1})]]*1000000000</f>
        <v>895816536.7732687</v>
      </c>
      <c r="E9" s="9">
        <v>74000000000000</v>
      </c>
      <c r="F9" s="1">
        <v>51000000000000</v>
      </c>
      <c r="G9" s="10">
        <v>0.35</v>
      </c>
      <c r="H9" s="2">
        <v>0.03</v>
      </c>
      <c r="I9" s="11">
        <v>2.4999999999999998E-12</v>
      </c>
      <c r="J9" s="1">
        <v>2.0000000000000001E-13</v>
      </c>
      <c r="K9" s="9">
        <f>I9*C9</f>
        <v>0.13661202185792348</v>
      </c>
      <c r="L9" s="1">
        <f>Tabulka2[[#This Row],[rigidity (Pa)]]*Tabulka2[[#This Row],[sigma beta]]+Tabulka2[[#This Row],[sigma rigidity]]*Tabulka2[[#This Row],[beta]]+Tabulka2[[#This Row],[sigma rigidity]]*Tabulka2[[#This Row],[sigma beta]]</f>
        <v>1.3347666397921705E-2</v>
      </c>
      <c r="M9" s="12">
        <f>C9/E9/POWER(K9,1/G9)</f>
        <v>0.21794597388381817</v>
      </c>
      <c r="N9" s="9">
        <f>SQRT((Tabulka2[[#This Row],[sigma rigidity]]/Tabulka2[[#This Row],[viscosity (Pa*s)]]/Tabulka2[[#This Row],[beta*]]^(1/Tabulka2[[#This Row],[alpha]]))^2+(Tabulka2[[#This Row],[rigidity (Pa)]]*Tabulka2[[#This Row],[sigma viscosity]]/Tabulka2[[#This Row],[viscosity (Pa*s)]]^2/Tabulka2[[#This Row],[beta*]]^(1/Tabulka2[[#This Row],[alpha]]))^2+(Tabulka2[[#This Row],[rigidity (Pa)]]*Tabulka2[[#This Row],[sigma beta*]]/Tabulka2[[#This Row],[alpha]]/Tabulka2[[#This Row],[viscosity (Pa*s)]]/Tabulka2[[#This Row],[beta*]]^(1/Tabulka2[[#This Row],[alpha]]+1))^2+(Tabulka2[[#This Row],[rigidity (Pa)]]*LN(Tabulka2[[#This Row],[beta*]])*Tabulka2[[#This Row],[sigma alpha]]/Tabulka2[[#This Row],[viscosity (Pa*s)]]/Tabulka2[[#This Row],[beta*]]^(1/Tabulka2[[#This Row],[alpha]]))^2)</f>
        <v>0.16262119417355431</v>
      </c>
      <c r="O9" s="9" t="s">
        <v>27</v>
      </c>
      <c r="P9">
        <v>1050</v>
      </c>
      <c r="Q9" s="10">
        <v>6384</v>
      </c>
      <c r="R9" s="9">
        <f>LOG10(M9)</f>
        <v>-0.66165114929457147</v>
      </c>
      <c r="S9" s="1">
        <f>Tabulka2[[#This Row],[sigma zeta]]/Tabulka2[[#This Row],[zeta]]/LN(10)</f>
        <v>0.32405043328646504</v>
      </c>
      <c r="T9" s="4">
        <f>POWER(E9,-G9)*POWER(C9,-(1-G9))</f>
        <v>1.4667702962282838E-12</v>
      </c>
      <c r="U9" s="1">
        <f>SQRT((Tabulka2[[#This Row],[alpha]]*Tabulka2[[#This Row],[viscosity (Pa*s)]]^(-Tabulka2[[#This Row],[alpha]]-1)*Tabulka2[[#This Row],[rigidity (Pa)]]^(-1+Tabulka2[[#This Row],[alpha]])*Tabulka2[[#This Row],[sigma viscosity]])^2+((1-Tabulka2[[#This Row],[alpha]])*Tabulka2[[#This Row],[viscosity (Pa*s)]]^(-Tabulka2[[#This Row],[alpha]])*Tabulka2[[#This Row],[rigidity (Pa)]]^(-2+Tabulka2[[#This Row],[alpha]])*Tabulka2[[#This Row],[sigma rigidity]])^2+(Tabulka2[[#This Row],[viscosity (Pa*s)]]^(-Tabulka2[[#This Row],[alpha]])*Tabulka2[[#This Row],[rigidity (Pa)]]^(-1+Tabulka2[[#This Row],[alpha]])*(LN(Tabulka2[[#This Row],[rigidity (Pa)]])-LN(Tabulka2[[#This Row],[viscosity (Pa*s)]]))*Tabulka2[[#This Row],[sigma alpha]])^2)</f>
        <v>4.755074691127793E-13</v>
      </c>
      <c r="V9" s="1">
        <f>Tabulka2[[#This Row],[viscosity (Pa*s)]]/Tabulka2[[#This Row],[rigidity (Pa)]]</f>
        <v>1354.2</v>
      </c>
      <c r="W9" s="1">
        <f>SQRT(POWER(Tabulka2[[#This Row],[sigma viscosity]]/Tabulka2[[#This Row],[rigidity (Pa)]],2) + POWER(Tabulka2[[#This Row],[viscosity (Pa*s)]]*Tabulka2[[#This Row],[sigma rigidity]]/Tabulka2[[#This Row],[rigidity (Pa)]]/Tabulka2[[#This Row],[rigidity (Pa)]],2))</f>
        <v>933.56399352160111</v>
      </c>
      <c r="X9" s="1">
        <f>Tabulka2[[#This Row],[beta*]]^(-1/Tabulka2[[#This Row],[alpha]])</f>
        <v>295.14243783346654</v>
      </c>
      <c r="Y9" s="1">
        <f>SQRT(POWER(Tabulka2[[#This Row],[sigma alpha]]*POWER(Tabulka2[[#This Row],[beta*]],-1/Tabulka2[[#This Row],[alpha]])*LN(Tabulka2[[#This Row],[beta*]])/Tabulka2[[#This Row],[alpha]]/Tabulka2[[#This Row],[alpha]],2) + POWER(Tabulka2[[#This Row],[sigma beta*]]*POWER(Tabulka2[[#This Row],[beta*]],-(1+Tabulka2[[#This Row],[alpha]])/Tabulka2[[#This Row],[alpha]])/Tabulka2[[#This Row],[alpha]],2))</f>
        <v>165.80106227986374</v>
      </c>
    </row>
    <row r="10" spans="1:25" x14ac:dyDescent="0.3">
      <c r="A10" s="9">
        <v>1.83E-2</v>
      </c>
      <c r="B10" s="1">
        <v>2.0000000000000001E-4</v>
      </c>
      <c r="C10" s="9">
        <f>1/A10*1000000000</f>
        <v>54644808743.169395</v>
      </c>
      <c r="D10" s="1">
        <f>1/Tabulka2[[#This Row],[Ju (GPa^{-1})]]^2*Tabulka2[[#This Row],[sigma Ju (Gpa^{-1})]]*1000000000</f>
        <v>597211024.51551259</v>
      </c>
      <c r="E10" s="9">
        <v>52000000000000</v>
      </c>
      <c r="F10" s="1">
        <v>17000000000000</v>
      </c>
      <c r="G10" s="10">
        <v>0.38</v>
      </c>
      <c r="H10" s="2">
        <v>0.04</v>
      </c>
      <c r="I10" s="11">
        <v>9.9999999999999998E-13</v>
      </c>
      <c r="J10" s="1">
        <v>1E-13</v>
      </c>
      <c r="K10" s="9">
        <f>I10*C10</f>
        <v>5.4644808743169397E-2</v>
      </c>
      <c r="L10" s="1">
        <f>Tabulka2[[#This Row],[rigidity (Pa)]]*Tabulka2[[#This Row],[sigma beta]]+Tabulka2[[#This Row],[sigma rigidity]]*Tabulka2[[#This Row],[beta]]+Tabulka2[[#This Row],[sigma rigidity]]*Tabulka2[[#This Row],[sigma beta]]</f>
        <v>6.1214130012840033E-3</v>
      </c>
      <c r="M10" s="12">
        <f>C10/E10/POWER(K10,1/G10)</f>
        <v>2.2069133228230164</v>
      </c>
      <c r="N10" s="9">
        <f>SQRT((Tabulka2[[#This Row],[sigma rigidity]]/Tabulka2[[#This Row],[viscosity (Pa*s)]]/Tabulka2[[#This Row],[beta*]]^(1/Tabulka2[[#This Row],[alpha]]))^2+(Tabulka2[[#This Row],[rigidity (Pa)]]*Tabulka2[[#This Row],[sigma viscosity]]/Tabulka2[[#This Row],[viscosity (Pa*s)]]^2/Tabulka2[[#This Row],[beta*]]^(1/Tabulka2[[#This Row],[alpha]]))^2+(Tabulka2[[#This Row],[rigidity (Pa)]]*Tabulka2[[#This Row],[sigma beta*]]/Tabulka2[[#This Row],[alpha]]/Tabulka2[[#This Row],[viscosity (Pa*s)]]/Tabulka2[[#This Row],[beta*]]^(1/Tabulka2[[#This Row],[alpha]]+1))^2+(Tabulka2[[#This Row],[rigidity (Pa)]]*LN(Tabulka2[[#This Row],[beta*]])*Tabulka2[[#This Row],[sigma alpha]]/Tabulka2[[#This Row],[viscosity (Pa*s)]]/Tabulka2[[#This Row],[beta*]]^(1/Tabulka2[[#This Row],[alpha]]))^2)</f>
        <v>1.0051078361789145</v>
      </c>
      <c r="O10" s="9" t="s">
        <v>27</v>
      </c>
      <c r="P10">
        <v>1000</v>
      </c>
      <c r="Q10" s="10">
        <v>6384</v>
      </c>
      <c r="R10" s="9">
        <f>LOG10(M10)</f>
        <v>0.34378527645169155</v>
      </c>
      <c r="S10" s="1">
        <f>Tabulka2[[#This Row],[sigma zeta]]/Tabulka2[[#This Row],[zeta]]/LN(10)</f>
        <v>0.1977933534842439</v>
      </c>
      <c r="T10" s="4">
        <f>POWER(E10,-G10)*POWER(C10,-(1-G10))</f>
        <v>1.3509472918528741E-12</v>
      </c>
      <c r="U10" s="1">
        <f>SQRT((Tabulka2[[#This Row],[alpha]]*Tabulka2[[#This Row],[viscosity (Pa*s)]]^(-Tabulka2[[#This Row],[alpha]]-1)*Tabulka2[[#This Row],[rigidity (Pa)]]^(-1+Tabulka2[[#This Row],[alpha]])*Tabulka2[[#This Row],[sigma viscosity]])^2+((1-Tabulka2[[#This Row],[alpha]])*Tabulka2[[#This Row],[viscosity (Pa*s)]]^(-Tabulka2[[#This Row],[alpha]])*Tabulka2[[#This Row],[rigidity (Pa)]]^(-2+Tabulka2[[#This Row],[alpha]])*Tabulka2[[#This Row],[sigma rigidity]])^2+(Tabulka2[[#This Row],[viscosity (Pa*s)]]^(-Tabulka2[[#This Row],[alpha]])*Tabulka2[[#This Row],[rigidity (Pa)]]^(-1+Tabulka2[[#This Row],[alpha]])*(LN(Tabulka2[[#This Row],[rigidity (Pa)]])-LN(Tabulka2[[#This Row],[viscosity (Pa*s)]]))*Tabulka2[[#This Row],[sigma alpha]])^2)</f>
        <v>4.0693312562343867E-13</v>
      </c>
      <c r="V10" s="1">
        <f>Tabulka2[[#This Row],[viscosity (Pa*s)]]/Tabulka2[[#This Row],[rigidity (Pa)]]</f>
        <v>951.6</v>
      </c>
      <c r="W10" s="1">
        <f>SQRT(POWER(Tabulka2[[#This Row],[sigma viscosity]]/Tabulka2[[#This Row],[rigidity (Pa)]],2) + POWER(Tabulka2[[#This Row],[viscosity (Pa*s)]]*Tabulka2[[#This Row],[sigma rigidity]]/Tabulka2[[#This Row],[rigidity (Pa)]]/Tabulka2[[#This Row],[rigidity (Pa)]],2))</f>
        <v>311.27378623970253</v>
      </c>
      <c r="X10" s="1">
        <f>Tabulka2[[#This Row],[beta*]]^(-1/Tabulka2[[#This Row],[alpha]])</f>
        <v>2100.0987179983827</v>
      </c>
      <c r="Y10" s="1">
        <f>SQRT(POWER(Tabulka2[[#This Row],[sigma alpha]]*POWER(Tabulka2[[#This Row],[beta*]],-1/Tabulka2[[#This Row],[alpha]])*LN(Tabulka2[[#This Row],[beta*]])/Tabulka2[[#This Row],[alpha]]/Tabulka2[[#This Row],[alpha]],2) + POWER(Tabulka2[[#This Row],[sigma beta*]]*POWER(Tabulka2[[#This Row],[beta*]],-(1+Tabulka2[[#This Row],[alpha]])/Tabulka2[[#This Row],[alpha]])/Tabulka2[[#This Row],[alpha]],2))</f>
        <v>1800.8371984214446</v>
      </c>
    </row>
    <row r="11" spans="1:25" x14ac:dyDescent="0.3">
      <c r="A11" s="9">
        <v>2.12E-2</v>
      </c>
      <c r="B11" s="1">
        <v>5.9999999999999995E-4</v>
      </c>
      <c r="C11" s="9">
        <f>1/A11*1000000000</f>
        <v>47169811320.754715</v>
      </c>
      <c r="D11" s="1">
        <f>1/Tabulka2[[#This Row],[Ju (GPa^{-1})]]^2*Tabulka2[[#This Row],[sigma Ju (Gpa^{-1})]]*1000000000</f>
        <v>1334994660.0213597</v>
      </c>
      <c r="E11" s="9">
        <v>33000000000000</v>
      </c>
      <c r="F11" s="1">
        <v>21000000000000</v>
      </c>
      <c r="G11" s="10">
        <v>0.35</v>
      </c>
      <c r="H11" s="2">
        <v>0.02</v>
      </c>
      <c r="I11" s="11">
        <v>6.2000000000000002E-12</v>
      </c>
      <c r="J11" s="1">
        <v>5.9999999999999997E-13</v>
      </c>
      <c r="K11" s="9">
        <f>I11*C11</f>
        <v>0.29245283018867924</v>
      </c>
      <c r="L11" s="1">
        <f>Tabulka2[[#This Row],[rigidity (Pa)]]*Tabulka2[[#This Row],[sigma beta]]+Tabulka2[[#This Row],[sigma rigidity]]*Tabulka2[[#This Row],[beta]]+Tabulka2[[#This Row],[sigma rigidity]]*Tabulka2[[#This Row],[sigma beta]]</f>
        <v>3.7379850480598074E-2</v>
      </c>
      <c r="M11" s="12">
        <f>C11/E11/POWER(K11,1/G11)</f>
        <v>4.7940766637671287E-2</v>
      </c>
      <c r="N11" s="9">
        <f>SQRT((Tabulka2[[#This Row],[sigma rigidity]]/Tabulka2[[#This Row],[viscosity (Pa*s)]]/Tabulka2[[#This Row],[beta*]]^(1/Tabulka2[[#This Row],[alpha]]))^2+(Tabulka2[[#This Row],[rigidity (Pa)]]*Tabulka2[[#This Row],[sigma viscosity]]/Tabulka2[[#This Row],[viscosity (Pa*s)]]^2/Tabulka2[[#This Row],[beta*]]^(1/Tabulka2[[#This Row],[alpha]]))^2+(Tabulka2[[#This Row],[rigidity (Pa)]]*Tabulka2[[#This Row],[sigma beta*]]/Tabulka2[[#This Row],[alpha]]/Tabulka2[[#This Row],[viscosity (Pa*s)]]/Tabulka2[[#This Row],[beta*]]^(1/Tabulka2[[#This Row],[alpha]]+1))^2+(Tabulka2[[#This Row],[rigidity (Pa)]]*LN(Tabulka2[[#This Row],[beta*]])*Tabulka2[[#This Row],[sigma alpha]]/Tabulka2[[#This Row],[viscosity (Pa*s)]]/Tabulka2[[#This Row],[beta*]]^(1/Tabulka2[[#This Row],[alpha]]))^2)</f>
        <v>3.5220148231557294E-2</v>
      </c>
      <c r="O11" s="9" t="s">
        <v>27</v>
      </c>
      <c r="P11">
        <v>1150</v>
      </c>
      <c r="Q11" s="10">
        <v>6384</v>
      </c>
      <c r="R11" s="9">
        <f>LOG10(M11)</f>
        <v>-1.3192950252909317</v>
      </c>
      <c r="S11" s="1">
        <f>Tabulka2[[#This Row],[sigma zeta]]/Tabulka2[[#This Row],[zeta]]/LN(10)</f>
        <v>0.31905864468926859</v>
      </c>
      <c r="T11" s="4">
        <f>POWER(E11,-G11)*POWER(C11,-(1-G11))</f>
        <v>2.1411072924157728E-12</v>
      </c>
      <c r="U11" s="1">
        <f>SQRT((Tabulka2[[#This Row],[alpha]]*Tabulka2[[#This Row],[viscosity (Pa*s)]]^(-Tabulka2[[#This Row],[alpha]]-1)*Tabulka2[[#This Row],[rigidity (Pa)]]^(-1+Tabulka2[[#This Row],[alpha]])*Tabulka2[[#This Row],[sigma viscosity]])^2+((1-Tabulka2[[#This Row],[alpha]])*Tabulka2[[#This Row],[viscosity (Pa*s)]]^(-Tabulka2[[#This Row],[alpha]])*Tabulka2[[#This Row],[rigidity (Pa)]]^(-2+Tabulka2[[#This Row],[alpha]])*Tabulka2[[#This Row],[sigma rigidity]])^2+(Tabulka2[[#This Row],[viscosity (Pa*s)]]^(-Tabulka2[[#This Row],[alpha]])*Tabulka2[[#This Row],[rigidity (Pa)]]^(-1+Tabulka2[[#This Row],[alpha]])*(LN(Tabulka2[[#This Row],[rigidity (Pa)]])-LN(Tabulka2[[#This Row],[viscosity (Pa*s)]]))*Tabulka2[[#This Row],[sigma alpha]])^2)</f>
        <v>5.5466468210698997E-13</v>
      </c>
      <c r="V11" s="1">
        <f>Tabulka2[[#This Row],[viscosity (Pa*s)]]/Tabulka2[[#This Row],[rigidity (Pa)]]</f>
        <v>699.6</v>
      </c>
      <c r="W11" s="1">
        <f>SQRT(POWER(Tabulka2[[#This Row],[sigma viscosity]]/Tabulka2[[#This Row],[rigidity (Pa)]],2) + POWER(Tabulka2[[#This Row],[viscosity (Pa*s)]]*Tabulka2[[#This Row],[sigma rigidity]]/Tabulka2[[#This Row],[rigidity (Pa)]]/Tabulka2[[#This Row],[rigidity (Pa)]],2))</f>
        <v>445.64007898751663</v>
      </c>
      <c r="X11" s="1">
        <f>Tabulka2[[#This Row],[beta*]]^(-1/Tabulka2[[#This Row],[alpha]])</f>
        <v>33.539360339714833</v>
      </c>
      <c r="Y11" s="1">
        <f>SQRT(POWER(Tabulka2[[#This Row],[sigma alpha]]*POWER(Tabulka2[[#This Row],[beta*]],-1/Tabulka2[[#This Row],[alpha]])*LN(Tabulka2[[#This Row],[beta*]])/Tabulka2[[#This Row],[alpha]]/Tabulka2[[#This Row],[alpha]],2) + POWER(Tabulka2[[#This Row],[sigma beta*]]*POWER(Tabulka2[[#This Row],[beta*]],-(1+Tabulka2[[#This Row],[alpha]])/Tabulka2[[#This Row],[alpha]])/Tabulka2[[#This Row],[alpha]],2))</f>
        <v>13.976371505512946</v>
      </c>
    </row>
    <row r="12" spans="1:25" x14ac:dyDescent="0.3">
      <c r="A12" s="9">
        <v>2.9000000000000001E-2</v>
      </c>
      <c r="B12" s="1">
        <v>1E-3</v>
      </c>
      <c r="C12" s="9">
        <f>1/A12*1000000000</f>
        <v>34482758620.689651</v>
      </c>
      <c r="D12" s="1">
        <f>1/Tabulka2[[#This Row],[Ju (GPa^{-1})]]^2*Tabulka2[[#This Row],[sigma Ju (Gpa^{-1})]]*1000000000</f>
        <v>1189060642.0927465</v>
      </c>
      <c r="E12" s="9">
        <v>13000000000000</v>
      </c>
      <c r="F12" s="1">
        <v>5000000000000</v>
      </c>
      <c r="G12" s="10">
        <v>0.34</v>
      </c>
      <c r="H12" s="2">
        <v>0.03</v>
      </c>
      <c r="I12" s="11">
        <v>8.7999999999999997E-12</v>
      </c>
      <c r="J12" s="1">
        <v>8.0000000000000002E-13</v>
      </c>
      <c r="K12" s="9">
        <f>I12*C12</f>
        <v>0.30344827586206891</v>
      </c>
      <c r="L12" s="1">
        <f>Tabulka2[[#This Row],[rigidity (Pa)]]*Tabulka2[[#This Row],[sigma beta]]+Tabulka2[[#This Row],[sigma rigidity]]*Tabulka2[[#This Row],[beta]]+Tabulka2[[#This Row],[sigma rigidity]]*Tabulka2[[#This Row],[sigma beta]]</f>
        <v>3.9001189060642087E-2</v>
      </c>
      <c r="M12" s="12">
        <f>C12/E12/POWER(K12,1/G12)</f>
        <v>8.8499133729589216E-2</v>
      </c>
      <c r="N12" s="9">
        <f>SQRT((Tabulka2[[#This Row],[sigma rigidity]]/Tabulka2[[#This Row],[viscosity (Pa*s)]]/Tabulka2[[#This Row],[beta*]]^(1/Tabulka2[[#This Row],[alpha]]))^2+(Tabulka2[[#This Row],[rigidity (Pa)]]*Tabulka2[[#This Row],[sigma viscosity]]/Tabulka2[[#This Row],[viscosity (Pa*s)]]^2/Tabulka2[[#This Row],[beta*]]^(1/Tabulka2[[#This Row],[alpha]]))^2+(Tabulka2[[#This Row],[rigidity (Pa)]]*Tabulka2[[#This Row],[sigma beta*]]/Tabulka2[[#This Row],[alpha]]/Tabulka2[[#This Row],[viscosity (Pa*s)]]/Tabulka2[[#This Row],[beta*]]^(1/Tabulka2[[#This Row],[alpha]]+1))^2+(Tabulka2[[#This Row],[rigidity (Pa)]]*LN(Tabulka2[[#This Row],[beta*]])*Tabulka2[[#This Row],[sigma alpha]]/Tabulka2[[#This Row],[viscosity (Pa*s)]]/Tabulka2[[#This Row],[beta*]]^(1/Tabulka2[[#This Row],[alpha]]))^2)</f>
        <v>4.792837066321811E-2</v>
      </c>
      <c r="O12" s="9" t="s">
        <v>27</v>
      </c>
      <c r="P12">
        <v>1200</v>
      </c>
      <c r="Q12" s="10">
        <v>6384</v>
      </c>
      <c r="R12" s="9">
        <f>LOG10(M12)</f>
        <v>-1.0530609803564177</v>
      </c>
      <c r="S12" s="1">
        <f>Tabulka2[[#This Row],[sigma zeta]]/Tabulka2[[#This Row],[zeta]]/LN(10)</f>
        <v>0.23520034635875681</v>
      </c>
      <c r="T12" s="4">
        <f>POWER(E12,-G12)*POWER(C12,-(1-G12))</f>
        <v>3.8587082077254428E-12</v>
      </c>
      <c r="U12" s="1">
        <f>SQRT((Tabulka2[[#This Row],[alpha]]*Tabulka2[[#This Row],[viscosity (Pa*s)]]^(-Tabulka2[[#This Row],[alpha]]-1)*Tabulka2[[#This Row],[rigidity (Pa)]]^(-1+Tabulka2[[#This Row],[alpha]])*Tabulka2[[#This Row],[sigma viscosity]])^2+((1-Tabulka2[[#This Row],[alpha]])*Tabulka2[[#This Row],[viscosity (Pa*s)]]^(-Tabulka2[[#This Row],[alpha]])*Tabulka2[[#This Row],[rigidity (Pa)]]^(-2+Tabulka2[[#This Row],[alpha]])*Tabulka2[[#This Row],[sigma rigidity]])^2+(Tabulka2[[#This Row],[viscosity (Pa*s)]]^(-Tabulka2[[#This Row],[alpha]])*Tabulka2[[#This Row],[rigidity (Pa)]]^(-1+Tabulka2[[#This Row],[alpha]])*(LN(Tabulka2[[#This Row],[rigidity (Pa)]])-LN(Tabulka2[[#This Row],[viscosity (Pa*s)]]))*Tabulka2[[#This Row],[sigma alpha]])^2)</f>
        <v>8.5669341410388807E-13</v>
      </c>
      <c r="V12" s="1">
        <f>Tabulka2[[#This Row],[viscosity (Pa*s)]]/Tabulka2[[#This Row],[rigidity (Pa)]]</f>
        <v>377.00000000000006</v>
      </c>
      <c r="W12" s="1">
        <f>SQRT(POWER(Tabulka2[[#This Row],[sigma viscosity]]/Tabulka2[[#This Row],[rigidity (Pa)]],2) + POWER(Tabulka2[[#This Row],[viscosity (Pa*s)]]*Tabulka2[[#This Row],[sigma rigidity]]/Tabulka2[[#This Row],[rigidity (Pa)]]/Tabulka2[[#This Row],[rigidity (Pa)]],2))</f>
        <v>145.58159224297557</v>
      </c>
      <c r="X12" s="1">
        <f>Tabulka2[[#This Row],[beta*]]^(-1/Tabulka2[[#This Row],[alpha]])</f>
        <v>33.364173416055138</v>
      </c>
      <c r="Y12" s="1">
        <f>SQRT(POWER(Tabulka2[[#This Row],[sigma alpha]]*POWER(Tabulka2[[#This Row],[beta*]],-1/Tabulka2[[#This Row],[alpha]])*LN(Tabulka2[[#This Row],[beta*]])/Tabulka2[[#This Row],[alpha]]/Tabulka2[[#This Row],[alpha]],2) + POWER(Tabulka2[[#This Row],[sigma beta*]]*POWER(Tabulka2[[#This Row],[beta*]],-(1+Tabulka2[[#This Row],[alpha]])/Tabulka2[[#This Row],[alpha]])/Tabulka2[[#This Row],[alpha]],2))</f>
        <v>16.299994390913106</v>
      </c>
    </row>
    <row r="13" spans="1:25" x14ac:dyDescent="0.3">
      <c r="A13" s="9">
        <v>3.5000000000000003E-2</v>
      </c>
      <c r="B13" s="1">
        <v>2E-3</v>
      </c>
      <c r="C13" s="9">
        <f>1/A13*1000000000</f>
        <v>28571428571.42857</v>
      </c>
      <c r="D13" s="1">
        <f>1/Tabulka2[[#This Row],[Ju (GPa^{-1})]]^2*Tabulka2[[#This Row],[sigma Ju (Gpa^{-1})]]*1000000000</f>
        <v>1632653061.2244897</v>
      </c>
      <c r="E13" s="9">
        <v>4600000000000</v>
      </c>
      <c r="F13" s="1">
        <v>2500000000000</v>
      </c>
      <c r="G13" s="10">
        <v>0.34</v>
      </c>
      <c r="H13" s="2">
        <v>0.04</v>
      </c>
      <c r="I13" s="11">
        <v>1.5E-11</v>
      </c>
      <c r="J13" s="1">
        <v>2E-12</v>
      </c>
      <c r="K13" s="9">
        <f>I13*C13</f>
        <v>0.42857142857142855</v>
      </c>
      <c r="L13" s="1">
        <f>Tabulka2[[#This Row],[rigidity (Pa)]]*Tabulka2[[#This Row],[sigma beta]]+Tabulka2[[#This Row],[sigma rigidity]]*Tabulka2[[#This Row],[beta]]+Tabulka2[[#This Row],[sigma rigidity]]*Tabulka2[[#This Row],[sigma beta]]</f>
        <v>8.489795918367346E-2</v>
      </c>
      <c r="M13" s="12">
        <f>C13/E13/POWER(K13,1/G13)</f>
        <v>7.506868125414283E-2</v>
      </c>
      <c r="N13" s="9">
        <f>SQRT((Tabulka2[[#This Row],[sigma rigidity]]/Tabulka2[[#This Row],[viscosity (Pa*s)]]/Tabulka2[[#This Row],[beta*]]^(1/Tabulka2[[#This Row],[alpha]]))^2+(Tabulka2[[#This Row],[rigidity (Pa)]]*Tabulka2[[#This Row],[sigma viscosity]]/Tabulka2[[#This Row],[viscosity (Pa*s)]]^2/Tabulka2[[#This Row],[beta*]]^(1/Tabulka2[[#This Row],[alpha]]))^2+(Tabulka2[[#This Row],[rigidity (Pa)]]*Tabulka2[[#This Row],[sigma beta*]]/Tabulka2[[#This Row],[alpha]]/Tabulka2[[#This Row],[viscosity (Pa*s)]]/Tabulka2[[#This Row],[beta*]]^(1/Tabulka2[[#This Row],[alpha]]+1))^2+(Tabulka2[[#This Row],[rigidity (Pa)]]*LN(Tabulka2[[#This Row],[beta*]])*Tabulka2[[#This Row],[sigma alpha]]/Tabulka2[[#This Row],[viscosity (Pa*s)]]/Tabulka2[[#This Row],[beta*]]^(1/Tabulka2[[#This Row],[alpha]]))^2)</f>
        <v>6.0019458126230406E-2</v>
      </c>
      <c r="O13" s="9" t="s">
        <v>27</v>
      </c>
      <c r="P13">
        <v>1250</v>
      </c>
      <c r="Q13" s="10">
        <v>6384</v>
      </c>
      <c r="R13" s="9">
        <f>LOG10(M13)</f>
        <v>-1.1245412134006898</v>
      </c>
      <c r="S13" s="1">
        <f>Tabulka2[[#This Row],[sigma zeta]]/Tabulka2[[#This Row],[zeta]]/LN(10)</f>
        <v>0.34723028346267415</v>
      </c>
      <c r="T13" s="4">
        <f>POWER(E13,-G13)*POWER(C13,-(1-G13))</f>
        <v>6.2193822020864833E-12</v>
      </c>
      <c r="U13" s="1">
        <f>SQRT((Tabulka2[[#This Row],[alpha]]*Tabulka2[[#This Row],[viscosity (Pa*s)]]^(-Tabulka2[[#This Row],[alpha]]-1)*Tabulka2[[#This Row],[rigidity (Pa)]]^(-1+Tabulka2[[#This Row],[alpha]])*Tabulka2[[#This Row],[sigma viscosity]])^2+((1-Tabulka2[[#This Row],[alpha]])*Tabulka2[[#This Row],[viscosity (Pa*s)]]^(-Tabulka2[[#This Row],[alpha]])*Tabulka2[[#This Row],[rigidity (Pa)]]^(-2+Tabulka2[[#This Row],[alpha]])*Tabulka2[[#This Row],[sigma rigidity]])^2+(Tabulka2[[#This Row],[viscosity (Pa*s)]]^(-Tabulka2[[#This Row],[alpha]])*Tabulka2[[#This Row],[rigidity (Pa)]]^(-1+Tabulka2[[#This Row],[alpha]])*(LN(Tabulka2[[#This Row],[rigidity (Pa)]])-LN(Tabulka2[[#This Row],[viscosity (Pa*s)]]))*Tabulka2[[#This Row],[sigma alpha]])^2)</f>
        <v>1.7244637983221137E-12</v>
      </c>
      <c r="V13" s="1">
        <f>Tabulka2[[#This Row],[viscosity (Pa*s)]]/Tabulka2[[#This Row],[rigidity (Pa)]]</f>
        <v>161</v>
      </c>
      <c r="W13" s="1">
        <f>SQRT(POWER(Tabulka2[[#This Row],[sigma viscosity]]/Tabulka2[[#This Row],[rigidity (Pa)]],2) + POWER(Tabulka2[[#This Row],[viscosity (Pa*s)]]*Tabulka2[[#This Row],[sigma rigidity]]/Tabulka2[[#This Row],[rigidity (Pa)]]/Tabulka2[[#This Row],[rigidity (Pa)]],2))</f>
        <v>87.982327770979097</v>
      </c>
      <c r="X13" s="1">
        <f>Tabulka2[[#This Row],[beta*]]^(-1/Tabulka2[[#This Row],[alpha]])</f>
        <v>12.086057681916996</v>
      </c>
      <c r="Y13" s="1">
        <f>SQRT(POWER(Tabulka2[[#This Row],[sigma alpha]]*POWER(Tabulka2[[#This Row],[beta*]],-1/Tabulka2[[#This Row],[alpha]])*LN(Tabulka2[[#This Row],[beta*]])/Tabulka2[[#This Row],[alpha]]/Tabulka2[[#This Row],[alpha]],2) + POWER(Tabulka2[[#This Row],[sigma beta*]]*POWER(Tabulka2[[#This Row],[beta*]],-(1+Tabulka2[[#This Row],[alpha]])/Tabulka2[[#This Row],[alpha]])/Tabulka2[[#This Row],[alpha]],2))</f>
        <v>7.8830132620082001</v>
      </c>
    </row>
    <row r="14" spans="1:25" x14ac:dyDescent="0.3">
      <c r="A14" s="9">
        <v>3.4000000000000002E-2</v>
      </c>
      <c r="B14" s="1">
        <v>1E-3</v>
      </c>
      <c r="C14" s="9">
        <f>1/A14*1000000000</f>
        <v>29411764705.882351</v>
      </c>
      <c r="D14" s="1">
        <f>1/Tabulka2[[#This Row],[Ju (GPa^{-1})]]^2*Tabulka2[[#This Row],[sigma Ju (Gpa^{-1})]]*1000000000</f>
        <v>865051903.11418676</v>
      </c>
      <c r="E14" s="9">
        <v>4200000000000</v>
      </c>
      <c r="F14" s="1">
        <v>2100000000000</v>
      </c>
      <c r="G14" s="10">
        <v>0.34</v>
      </c>
      <c r="H14" s="2">
        <v>0.04</v>
      </c>
      <c r="I14" s="11">
        <v>1.5E-11</v>
      </c>
      <c r="J14" s="1">
        <v>2E-12</v>
      </c>
      <c r="K14" s="9">
        <f>I14*C14</f>
        <v>0.44117647058823528</v>
      </c>
      <c r="L14" s="1">
        <f>Tabulka2[[#This Row],[rigidity (Pa)]]*Tabulka2[[#This Row],[sigma beta]]+Tabulka2[[#This Row],[sigma rigidity]]*Tabulka2[[#This Row],[beta]]+Tabulka2[[#This Row],[sigma rigidity]]*Tabulka2[[#This Row],[sigma beta]]</f>
        <v>7.3529411764705871E-2</v>
      </c>
      <c r="M14" s="12">
        <f>C14/E14/POWER(K14,1/G14)</f>
        <v>7.7719430604077808E-2</v>
      </c>
      <c r="N14" s="9">
        <f>SQRT((Tabulka2[[#This Row],[sigma rigidity]]/Tabulka2[[#This Row],[viscosity (Pa*s)]]/Tabulka2[[#This Row],[beta*]]^(1/Tabulka2[[#This Row],[alpha]]))^2+(Tabulka2[[#This Row],[rigidity (Pa)]]*Tabulka2[[#This Row],[sigma viscosity]]/Tabulka2[[#This Row],[viscosity (Pa*s)]]^2/Tabulka2[[#This Row],[beta*]]^(1/Tabulka2[[#This Row],[alpha]]))^2+(Tabulka2[[#This Row],[rigidity (Pa)]]*Tabulka2[[#This Row],[sigma beta*]]/Tabulka2[[#This Row],[alpha]]/Tabulka2[[#This Row],[viscosity (Pa*s)]]/Tabulka2[[#This Row],[beta*]]^(1/Tabulka2[[#This Row],[alpha]]+1))^2+(Tabulka2[[#This Row],[rigidity (Pa)]]*LN(Tabulka2[[#This Row],[beta*]])*Tabulka2[[#This Row],[sigma alpha]]/Tabulka2[[#This Row],[viscosity (Pa*s)]]/Tabulka2[[#This Row],[beta*]]^(1/Tabulka2[[#This Row],[alpha]]))^2)</f>
        <v>5.4527182516275301E-2</v>
      </c>
      <c r="O14" s="9" t="s">
        <v>27</v>
      </c>
      <c r="P14">
        <v>1250</v>
      </c>
      <c r="Q14" s="10">
        <v>6384</v>
      </c>
      <c r="R14" s="9">
        <f>LOG10(M14)</f>
        <v>-1.1094703898325853</v>
      </c>
      <c r="S14" s="1">
        <f>Tabulka2[[#This Row],[sigma zeta]]/Tabulka2[[#This Row],[zeta]]/LN(10)</f>
        <v>0.30469670578501812</v>
      </c>
      <c r="T14" s="4">
        <f>POWER(E14,-G14)*POWER(C14,-(1-G14))</f>
        <v>6.2931969935135677E-12</v>
      </c>
      <c r="U14" s="1">
        <f>SQRT((Tabulka2[[#This Row],[alpha]]*Tabulka2[[#This Row],[viscosity (Pa*s)]]^(-Tabulka2[[#This Row],[alpha]]-1)*Tabulka2[[#This Row],[rigidity (Pa)]]^(-1+Tabulka2[[#This Row],[alpha]])*Tabulka2[[#This Row],[sigma viscosity]])^2+((1-Tabulka2[[#This Row],[alpha]])*Tabulka2[[#This Row],[viscosity (Pa*s)]]^(-Tabulka2[[#This Row],[alpha]])*Tabulka2[[#This Row],[rigidity (Pa)]]^(-2+Tabulka2[[#This Row],[alpha]])*Tabulka2[[#This Row],[sigma rigidity]])^2+(Tabulka2[[#This Row],[viscosity (Pa*s)]]^(-Tabulka2[[#This Row],[alpha]])*Tabulka2[[#This Row],[rigidity (Pa)]]^(-1+Tabulka2[[#This Row],[alpha]])*(LN(Tabulka2[[#This Row],[rigidity (Pa)]])-LN(Tabulka2[[#This Row],[viscosity (Pa*s)]]))*Tabulka2[[#This Row],[sigma alpha]])^2)</f>
        <v>1.6490375686697793E-12</v>
      </c>
      <c r="V14" s="1">
        <f>Tabulka2[[#This Row],[viscosity (Pa*s)]]/Tabulka2[[#This Row],[rigidity (Pa)]]</f>
        <v>142.80000000000001</v>
      </c>
      <c r="W14" s="1">
        <f>SQRT(POWER(Tabulka2[[#This Row],[sigma viscosity]]/Tabulka2[[#This Row],[rigidity (Pa)]],2) + POWER(Tabulka2[[#This Row],[viscosity (Pa*s)]]*Tabulka2[[#This Row],[sigma rigidity]]/Tabulka2[[#This Row],[rigidity (Pa)]]/Tabulka2[[#This Row],[rigidity (Pa)]],2))</f>
        <v>71.523422736890893</v>
      </c>
      <c r="X14" s="1">
        <f>Tabulka2[[#This Row],[beta*]]^(-1/Tabulka2[[#This Row],[alpha]])</f>
        <v>11.098334690262311</v>
      </c>
      <c r="Y14" s="1">
        <f>SQRT(POWER(Tabulka2[[#This Row],[sigma alpha]]*POWER(Tabulka2[[#This Row],[beta*]],-1/Tabulka2[[#This Row],[alpha]])*LN(Tabulka2[[#This Row],[beta*]])/Tabulka2[[#This Row],[alpha]]/Tabulka2[[#This Row],[alpha]],2) + POWER(Tabulka2[[#This Row],[sigma beta*]]*POWER(Tabulka2[[#This Row],[beta*]],-(1+Tabulka2[[#This Row],[alpha]])/Tabulka2[[#This Row],[alpha]])/Tabulka2[[#This Row],[alpha]],2))</f>
        <v>6.2827500637865814</v>
      </c>
    </row>
    <row r="15" spans="1:25" x14ac:dyDescent="0.3">
      <c r="A15" s="9">
        <v>3.9E-2</v>
      </c>
      <c r="B15" s="1">
        <v>2E-3</v>
      </c>
      <c r="C15" s="9">
        <f>1/A15*1000000000</f>
        <v>25641025641.025642</v>
      </c>
      <c r="D15" s="1">
        <f>1/Tabulka2[[#This Row],[Ju (GPa^{-1})]]^2*Tabulka2[[#This Row],[sigma Ju (Gpa^{-1})]]*1000000000</f>
        <v>1314924391.8474689</v>
      </c>
      <c r="E15" s="9">
        <v>1900000000000</v>
      </c>
      <c r="F15" s="1">
        <v>600000000000</v>
      </c>
      <c r="G15" s="10">
        <v>0.32</v>
      </c>
      <c r="H15" s="2">
        <v>0.04</v>
      </c>
      <c r="I15" s="11">
        <v>2.2000000000000002E-11</v>
      </c>
      <c r="J15" s="1">
        <v>2E-12</v>
      </c>
      <c r="K15" s="9">
        <f>I15*C15</f>
        <v>0.56410256410256421</v>
      </c>
      <c r="L15" s="1">
        <f>Tabulka2[[#This Row],[rigidity (Pa)]]*Tabulka2[[#This Row],[sigma beta]]+Tabulka2[[#This Row],[sigma rigidity]]*Tabulka2[[#This Row],[beta]]+Tabulka2[[#This Row],[sigma rigidity]]*Tabulka2[[#This Row],[sigma beta]]</f>
        <v>8.2840236686390539E-2</v>
      </c>
      <c r="M15" s="12">
        <f>C15/E15/POWER(K15,1/G15)</f>
        <v>8.0758419594423994E-2</v>
      </c>
      <c r="N15" s="9">
        <f>SQRT((Tabulka2[[#This Row],[sigma rigidity]]/Tabulka2[[#This Row],[viscosity (Pa*s)]]/Tabulka2[[#This Row],[beta*]]^(1/Tabulka2[[#This Row],[alpha]]))^2+(Tabulka2[[#This Row],[rigidity (Pa)]]*Tabulka2[[#This Row],[sigma viscosity]]/Tabulka2[[#This Row],[viscosity (Pa*s)]]^2/Tabulka2[[#This Row],[beta*]]^(1/Tabulka2[[#This Row],[alpha]]))^2+(Tabulka2[[#This Row],[rigidity (Pa)]]*Tabulka2[[#This Row],[sigma beta*]]/Tabulka2[[#This Row],[alpha]]/Tabulka2[[#This Row],[viscosity (Pa*s)]]/Tabulka2[[#This Row],[beta*]]^(1/Tabulka2[[#This Row],[alpha]]+1))^2+(Tabulka2[[#This Row],[rigidity (Pa)]]*LN(Tabulka2[[#This Row],[beta*]])*Tabulka2[[#This Row],[sigma alpha]]/Tabulka2[[#This Row],[viscosity (Pa*s)]]/Tabulka2[[#This Row],[beta*]]^(1/Tabulka2[[#This Row],[alpha]]))^2)</f>
        <v>4.5216152162674939E-2</v>
      </c>
      <c r="O15" s="9" t="s">
        <v>27</v>
      </c>
      <c r="P15">
        <v>1300</v>
      </c>
      <c r="Q15" s="10">
        <v>6384</v>
      </c>
      <c r="R15" s="9">
        <f>LOG10(M15)</f>
        <v>-1.0928121885909128</v>
      </c>
      <c r="S15" s="1">
        <f>Tabulka2[[#This Row],[sigma zeta]]/Tabulka2[[#This Row],[zeta]]/LN(10)</f>
        <v>0.24315886164893902</v>
      </c>
      <c r="T15" s="4">
        <f>POWER(E15,-G15)*POWER(C15,-(1-G15))</f>
        <v>9.833831906939758E-12</v>
      </c>
      <c r="U15" s="1">
        <f>SQRT((Tabulka2[[#This Row],[alpha]]*Tabulka2[[#This Row],[viscosity (Pa*s)]]^(-Tabulka2[[#This Row],[alpha]]-1)*Tabulka2[[#This Row],[rigidity (Pa)]]^(-1+Tabulka2[[#This Row],[alpha]])*Tabulka2[[#This Row],[sigma viscosity]])^2+((1-Tabulka2[[#This Row],[alpha]])*Tabulka2[[#This Row],[viscosity (Pa*s)]]^(-Tabulka2[[#This Row],[alpha]])*Tabulka2[[#This Row],[rigidity (Pa)]]^(-2+Tabulka2[[#This Row],[alpha]])*Tabulka2[[#This Row],[sigma rigidity]])^2+(Tabulka2[[#This Row],[viscosity (Pa*s)]]^(-Tabulka2[[#This Row],[alpha]])*Tabulka2[[#This Row],[rigidity (Pa)]]^(-1+Tabulka2[[#This Row],[alpha]])*(LN(Tabulka2[[#This Row],[rigidity (Pa)]])-LN(Tabulka2[[#This Row],[viscosity (Pa*s)]]))*Tabulka2[[#This Row],[sigma alpha]])^2)</f>
        <v>1.9932922835075849E-12</v>
      </c>
      <c r="V15" s="1">
        <f>Tabulka2[[#This Row],[viscosity (Pa*s)]]/Tabulka2[[#This Row],[rigidity (Pa)]]</f>
        <v>74.099999999999994</v>
      </c>
      <c r="W15" s="1">
        <f>SQRT(POWER(Tabulka2[[#This Row],[sigma viscosity]]/Tabulka2[[#This Row],[rigidity (Pa)]],2) + POWER(Tabulka2[[#This Row],[viscosity (Pa*s)]]*Tabulka2[[#This Row],[sigma rigidity]]/Tabulka2[[#This Row],[rigidity (Pa)]]/Tabulka2[[#This Row],[rigidity (Pa)]],2))</f>
        <v>23.706539182259394</v>
      </c>
      <c r="X15" s="1">
        <f>Tabulka2[[#This Row],[beta*]]^(-1/Tabulka2[[#This Row],[alpha]])</f>
        <v>5.984198891946817</v>
      </c>
      <c r="Y15" s="1">
        <f>SQRT(POWER(Tabulka2[[#This Row],[sigma alpha]]*POWER(Tabulka2[[#This Row],[beta*]],-1/Tabulka2[[#This Row],[alpha]])*LN(Tabulka2[[#This Row],[beta*]])/Tabulka2[[#This Row],[alpha]]/Tabulka2[[#This Row],[alpha]],2) + POWER(Tabulka2[[#This Row],[sigma beta*]]*POWER(Tabulka2[[#This Row],[beta*]],-(1+Tabulka2[[#This Row],[alpha]])/Tabulka2[[#This Row],[alpha]])/Tabulka2[[#This Row],[alpha]],2))</f>
        <v>3.054984585335681</v>
      </c>
    </row>
    <row r="16" spans="1:25" x14ac:dyDescent="0.3">
      <c r="A16" s="9">
        <v>0.04</v>
      </c>
      <c r="B16" s="1">
        <v>3.0000000000000001E-3</v>
      </c>
      <c r="C16" s="9">
        <f>1/A16*1000000000</f>
        <v>25000000000</v>
      </c>
      <c r="D16" s="1">
        <f>1/Tabulka2[[#This Row],[Ju (GPa^{-1})]]^2*Tabulka2[[#This Row],[sigma Ju (Gpa^{-1})]]*1000000000</f>
        <v>1875000000</v>
      </c>
      <c r="E16" s="9">
        <v>1300000000000</v>
      </c>
      <c r="F16" s="1">
        <v>400000000000</v>
      </c>
      <c r="G16" s="10">
        <v>0.32</v>
      </c>
      <c r="H16" s="2">
        <v>0.04</v>
      </c>
      <c r="I16" s="11">
        <v>2.6000000000000001E-11</v>
      </c>
      <c r="J16" s="1">
        <v>3.0000000000000001E-12</v>
      </c>
      <c r="K16" s="9">
        <f>I16*C16</f>
        <v>0.65</v>
      </c>
      <c r="L16" s="1">
        <f>Tabulka2[[#This Row],[rigidity (Pa)]]*Tabulka2[[#This Row],[sigma beta]]+Tabulka2[[#This Row],[sigma rigidity]]*Tabulka2[[#This Row],[beta]]+Tabulka2[[#This Row],[sigma rigidity]]*Tabulka2[[#This Row],[sigma beta]]</f>
        <v>0.12937499999999999</v>
      </c>
      <c r="M16" s="12">
        <f>C16/E16/POWER(K16,1/G16)</f>
        <v>7.3899656013702048E-2</v>
      </c>
      <c r="N16" s="9">
        <f>SQRT((Tabulka2[[#This Row],[sigma rigidity]]/Tabulka2[[#This Row],[viscosity (Pa*s)]]/Tabulka2[[#This Row],[beta*]]^(1/Tabulka2[[#This Row],[alpha]]))^2+(Tabulka2[[#This Row],[rigidity (Pa)]]*Tabulka2[[#This Row],[sigma viscosity]]/Tabulka2[[#This Row],[viscosity (Pa*s)]]^2/Tabulka2[[#This Row],[beta*]]^(1/Tabulka2[[#This Row],[alpha]]))^2+(Tabulka2[[#This Row],[rigidity (Pa)]]*Tabulka2[[#This Row],[sigma beta*]]/Tabulka2[[#This Row],[alpha]]/Tabulka2[[#This Row],[viscosity (Pa*s)]]/Tabulka2[[#This Row],[beta*]]^(1/Tabulka2[[#This Row],[alpha]]+1))^2+(Tabulka2[[#This Row],[rigidity (Pa)]]*LN(Tabulka2[[#This Row],[beta*]])*Tabulka2[[#This Row],[sigma alpha]]/Tabulka2[[#This Row],[viscosity (Pa*s)]]/Tabulka2[[#This Row],[beta*]]^(1/Tabulka2[[#This Row],[alpha]]))^2)</f>
        <v>5.1596276961041514E-2</v>
      </c>
      <c r="O16" s="9" t="s">
        <v>27</v>
      </c>
      <c r="P16">
        <v>1300</v>
      </c>
      <c r="Q16" s="10">
        <v>6384</v>
      </c>
      <c r="R16" s="9">
        <f>LOG10(M16)</f>
        <v>-1.1313575831437228</v>
      </c>
      <c r="S16" s="1">
        <f>Tabulka2[[#This Row],[sigma zeta]]/Tabulka2[[#This Row],[zeta]]/LN(10)</f>
        <v>0.30322168707764285</v>
      </c>
      <c r="T16" s="4">
        <f>POWER(E16,-G16)*POWER(C16,-(1-G16))</f>
        <v>1.1296370327548631E-11</v>
      </c>
      <c r="U16" s="1">
        <f>SQRT((Tabulka2[[#This Row],[alpha]]*Tabulka2[[#This Row],[viscosity (Pa*s)]]^(-Tabulka2[[#This Row],[alpha]]-1)*Tabulka2[[#This Row],[rigidity (Pa)]]^(-1+Tabulka2[[#This Row],[alpha]])*Tabulka2[[#This Row],[sigma viscosity]])^2+((1-Tabulka2[[#This Row],[alpha]])*Tabulka2[[#This Row],[viscosity (Pa*s)]]^(-Tabulka2[[#This Row],[alpha]])*Tabulka2[[#This Row],[rigidity (Pa)]]^(-2+Tabulka2[[#This Row],[alpha]])*Tabulka2[[#This Row],[sigma rigidity]])^2+(Tabulka2[[#This Row],[viscosity (Pa*s)]]^(-Tabulka2[[#This Row],[alpha]])*Tabulka2[[#This Row],[rigidity (Pa)]]^(-1+Tabulka2[[#This Row],[alpha]])*(LN(Tabulka2[[#This Row],[rigidity (Pa)]])-LN(Tabulka2[[#This Row],[viscosity (Pa*s)]]))*Tabulka2[[#This Row],[sigma alpha]])^2)</f>
        <v>2.1809718686487538E-12</v>
      </c>
      <c r="V16" s="1">
        <f>Tabulka2[[#This Row],[viscosity (Pa*s)]]/Tabulka2[[#This Row],[rigidity (Pa)]]</f>
        <v>52</v>
      </c>
      <c r="W16" s="1">
        <f>SQRT(POWER(Tabulka2[[#This Row],[sigma viscosity]]/Tabulka2[[#This Row],[rigidity (Pa)]],2) + POWER(Tabulka2[[#This Row],[viscosity (Pa*s)]]*Tabulka2[[#This Row],[sigma rigidity]]/Tabulka2[[#This Row],[rigidity (Pa)]]/Tabulka2[[#This Row],[rigidity (Pa)]],2))</f>
        <v>16.468454693747073</v>
      </c>
      <c r="X16" s="1">
        <f>Tabulka2[[#This Row],[beta*]]^(-1/Tabulka2[[#This Row],[alpha]])</f>
        <v>3.8427821127125066</v>
      </c>
      <c r="Y16" s="1">
        <f>SQRT(POWER(Tabulka2[[#This Row],[sigma alpha]]*POWER(Tabulka2[[#This Row],[beta*]],-1/Tabulka2[[#This Row],[alpha]])*LN(Tabulka2[[#This Row],[beta*]])/Tabulka2[[#This Row],[alpha]]/Tabulka2[[#This Row],[alpha]],2) + POWER(Tabulka2[[#This Row],[sigma beta*]]*POWER(Tabulka2[[#This Row],[beta*]],-(1+Tabulka2[[#This Row],[alpha]])/Tabulka2[[#This Row],[alpha]])/Tabulka2[[#This Row],[alpha]],2))</f>
        <v>2.4761188094399933</v>
      </c>
    </row>
    <row r="17" spans="1:25" x14ac:dyDescent="0.3">
      <c r="A17" s="9">
        <v>4.1000000000000002E-2</v>
      </c>
      <c r="B17" s="1">
        <v>3.0000000000000001E-3</v>
      </c>
      <c r="C17" s="9">
        <f>1/A17*1000000000</f>
        <v>24390243902.439026</v>
      </c>
      <c r="D17" s="1">
        <f>1/Tabulka2[[#This Row],[Ju (GPa^{-1})]]^2*Tabulka2[[#This Row],[sigma Ju (Gpa^{-1})]]*1000000000</f>
        <v>1784651992.8613918</v>
      </c>
      <c r="E17" s="9">
        <v>900000000000</v>
      </c>
      <c r="F17" s="1">
        <v>200000000000</v>
      </c>
      <c r="G17" s="10">
        <v>0.31</v>
      </c>
      <c r="H17" s="2">
        <v>0.04</v>
      </c>
      <c r="I17" s="11">
        <v>2.9E-11</v>
      </c>
      <c r="J17" s="1">
        <v>3.0000000000000001E-12</v>
      </c>
      <c r="K17" s="9">
        <f>I17*C17</f>
        <v>0.70731707317073178</v>
      </c>
      <c r="L17" s="1">
        <f>Tabulka2[[#This Row],[rigidity (Pa)]]*Tabulka2[[#This Row],[sigma beta]]+Tabulka2[[#This Row],[sigma rigidity]]*Tabulka2[[#This Row],[beta]]+Tabulka2[[#This Row],[sigma rigidity]]*Tabulka2[[#This Row],[sigma beta]]</f>
        <v>0.13027959547888163</v>
      </c>
      <c r="M17" s="12">
        <f>C17/E17/POWER(K17,1/G17)</f>
        <v>8.2811243760444381E-2</v>
      </c>
      <c r="N17" s="9">
        <f>SQRT((Tabulka2[[#This Row],[sigma rigidity]]/Tabulka2[[#This Row],[viscosity (Pa*s)]]/Tabulka2[[#This Row],[beta*]]^(1/Tabulka2[[#This Row],[alpha]]))^2+(Tabulka2[[#This Row],[rigidity (Pa)]]*Tabulka2[[#This Row],[sigma viscosity]]/Tabulka2[[#This Row],[viscosity (Pa*s)]]^2/Tabulka2[[#This Row],[beta*]]^(1/Tabulka2[[#This Row],[alpha]]))^2+(Tabulka2[[#This Row],[rigidity (Pa)]]*Tabulka2[[#This Row],[sigma beta*]]/Tabulka2[[#This Row],[alpha]]/Tabulka2[[#This Row],[viscosity (Pa*s)]]/Tabulka2[[#This Row],[beta*]]^(1/Tabulka2[[#This Row],[alpha]]+1))^2+(Tabulka2[[#This Row],[rigidity (Pa)]]*LN(Tabulka2[[#This Row],[beta*]])*Tabulka2[[#This Row],[sigma alpha]]/Tabulka2[[#This Row],[viscosity (Pa*s)]]/Tabulka2[[#This Row],[beta*]]^(1/Tabulka2[[#This Row],[alpha]]))^2)</f>
        <v>5.2892339724872749E-2</v>
      </c>
      <c r="O17" s="9" t="s">
        <v>27</v>
      </c>
      <c r="P17">
        <v>1300</v>
      </c>
      <c r="Q17" s="10">
        <v>6384</v>
      </c>
      <c r="R17" s="9">
        <f>LOG10(M17)</f>
        <v>-1.081910692543643</v>
      </c>
      <c r="S17" s="1">
        <f>Tabulka2[[#This Row],[sigma zeta]]/Tabulka2[[#This Row],[zeta]]/LN(10)</f>
        <v>0.27738807237232499</v>
      </c>
      <c r="T17" s="4">
        <f>POWER(E17,-G17)*POWER(C17,-(1-G17))</f>
        <v>1.3396942186510672E-11</v>
      </c>
      <c r="U17" s="1">
        <f>SQRT((Tabulka2[[#This Row],[alpha]]*Tabulka2[[#This Row],[viscosity (Pa*s)]]^(-Tabulka2[[#This Row],[alpha]]-1)*Tabulka2[[#This Row],[rigidity (Pa)]]^(-1+Tabulka2[[#This Row],[alpha]])*Tabulka2[[#This Row],[sigma viscosity]])^2+((1-Tabulka2[[#This Row],[alpha]])*Tabulka2[[#This Row],[viscosity (Pa*s)]]^(-Tabulka2[[#This Row],[alpha]])*Tabulka2[[#This Row],[rigidity (Pa)]]^(-2+Tabulka2[[#This Row],[alpha]])*Tabulka2[[#This Row],[sigma rigidity]])^2+(Tabulka2[[#This Row],[viscosity (Pa*s)]]^(-Tabulka2[[#This Row],[alpha]])*Tabulka2[[#This Row],[rigidity (Pa)]]^(-1+Tabulka2[[#This Row],[alpha]])*(LN(Tabulka2[[#This Row],[rigidity (Pa)]])-LN(Tabulka2[[#This Row],[viscosity (Pa*s)]]))*Tabulka2[[#This Row],[sigma alpha]])^2)</f>
        <v>2.2467515794286765E-12</v>
      </c>
      <c r="V17" s="1">
        <f>Tabulka2[[#This Row],[viscosity (Pa*s)]]/Tabulka2[[#This Row],[rigidity (Pa)]]</f>
        <v>36.9</v>
      </c>
      <c r="W17" s="1">
        <f>SQRT(POWER(Tabulka2[[#This Row],[sigma viscosity]]/Tabulka2[[#This Row],[rigidity (Pa)]],2) + POWER(Tabulka2[[#This Row],[viscosity (Pa*s)]]*Tabulka2[[#This Row],[sigma rigidity]]/Tabulka2[[#This Row],[rigidity (Pa)]]/Tabulka2[[#This Row],[rigidity (Pa)]],2))</f>
        <v>8.6330759292386627</v>
      </c>
      <c r="X17" s="1">
        <f>Tabulka2[[#This Row],[beta*]]^(-1/Tabulka2[[#This Row],[alpha]])</f>
        <v>3.0557348947603975</v>
      </c>
      <c r="Y17" s="1">
        <f>SQRT(POWER(Tabulka2[[#This Row],[sigma alpha]]*POWER(Tabulka2[[#This Row],[beta*]],-1/Tabulka2[[#This Row],[alpha]])*LN(Tabulka2[[#This Row],[beta*]])/Tabulka2[[#This Row],[alpha]]/Tabulka2[[#This Row],[alpha]],2) + POWER(Tabulka2[[#This Row],[sigma beta*]]*POWER(Tabulka2[[#This Row],[beta*]],-(1+Tabulka2[[#This Row],[alpha]])/Tabulka2[[#This Row],[alpha]])/Tabulka2[[#This Row],[alpha]],2))</f>
        <v>1.8682399478794096</v>
      </c>
    </row>
    <row r="18" spans="1:25" x14ac:dyDescent="0.3">
      <c r="A18" s="9">
        <v>3.9E-2</v>
      </c>
      <c r="B18" s="1">
        <v>3.0000000000000001E-3</v>
      </c>
      <c r="C18" s="9">
        <f>1/A18*1000000000</f>
        <v>25641025641.025642</v>
      </c>
      <c r="D18" s="1">
        <f>1/Tabulka2[[#This Row],[Ju (GPa^{-1})]]^2*Tabulka2[[#This Row],[sigma Ju (Gpa^{-1})]]*1000000000</f>
        <v>1972386587.7712033</v>
      </c>
      <c r="E18" s="9">
        <v>900000000000</v>
      </c>
      <c r="F18" s="1">
        <v>200000000000</v>
      </c>
      <c r="G18" s="10">
        <v>0.31</v>
      </c>
      <c r="H18" s="2">
        <v>0.04</v>
      </c>
      <c r="I18" s="11">
        <v>3E-11</v>
      </c>
      <c r="J18" s="1">
        <v>3.0000000000000001E-12</v>
      </c>
      <c r="K18" s="9">
        <f>I18*C18</f>
        <v>0.76923076923076927</v>
      </c>
      <c r="L18" s="1">
        <f>Tabulka2[[#This Row],[rigidity (Pa)]]*Tabulka2[[#This Row],[sigma beta]]+Tabulka2[[#This Row],[sigma rigidity]]*Tabulka2[[#This Row],[beta]]+Tabulka2[[#This Row],[sigma rigidity]]*Tabulka2[[#This Row],[sigma beta]]</f>
        <v>0.14201183431952663</v>
      </c>
      <c r="M18" s="12">
        <f>C18/E18/POWER(K18,1/G18)</f>
        <v>6.6412844929168047E-2</v>
      </c>
      <c r="N18" s="9">
        <f>SQRT((Tabulka2[[#This Row],[sigma rigidity]]/Tabulka2[[#This Row],[viscosity (Pa*s)]]/Tabulka2[[#This Row],[beta*]]^(1/Tabulka2[[#This Row],[alpha]]))^2+(Tabulka2[[#This Row],[rigidity (Pa)]]*Tabulka2[[#This Row],[sigma viscosity]]/Tabulka2[[#This Row],[viscosity (Pa*s)]]^2/Tabulka2[[#This Row],[beta*]]^(1/Tabulka2[[#This Row],[alpha]]))^2+(Tabulka2[[#This Row],[rigidity (Pa)]]*Tabulka2[[#This Row],[sigma beta*]]/Tabulka2[[#This Row],[alpha]]/Tabulka2[[#This Row],[viscosity (Pa*s)]]/Tabulka2[[#This Row],[beta*]]^(1/Tabulka2[[#This Row],[alpha]]+1))^2+(Tabulka2[[#This Row],[rigidity (Pa)]]*LN(Tabulka2[[#This Row],[beta*]])*Tabulka2[[#This Row],[sigma alpha]]/Tabulka2[[#This Row],[viscosity (Pa*s)]]/Tabulka2[[#This Row],[beta*]]^(1/Tabulka2[[#This Row],[alpha]]))^2)</f>
        <v>4.2528608024919173E-2</v>
      </c>
      <c r="O18" s="9" t="s">
        <v>27</v>
      </c>
      <c r="P18">
        <v>1300</v>
      </c>
      <c r="Q18" s="10">
        <v>6384</v>
      </c>
      <c r="R18" s="9">
        <f>LOG10(M18)</f>
        <v>-1.177747915476028</v>
      </c>
      <c r="S18" s="1">
        <f>Tabulka2[[#This Row],[sigma zeta]]/Tabulka2[[#This Row],[zeta]]/LN(10)</f>
        <v>0.27810794444881376</v>
      </c>
      <c r="T18" s="4">
        <f>POWER(E18,-G18)*POWER(C18,-(1-G18))</f>
        <v>1.2942536574126093E-11</v>
      </c>
      <c r="U18" s="1">
        <f>SQRT((Tabulka2[[#This Row],[alpha]]*Tabulka2[[#This Row],[viscosity (Pa*s)]]^(-Tabulka2[[#This Row],[alpha]]-1)*Tabulka2[[#This Row],[rigidity (Pa)]]^(-1+Tabulka2[[#This Row],[alpha]])*Tabulka2[[#This Row],[sigma viscosity]])^2+((1-Tabulka2[[#This Row],[alpha]])*Tabulka2[[#This Row],[viscosity (Pa*s)]]^(-Tabulka2[[#This Row],[alpha]])*Tabulka2[[#This Row],[rigidity (Pa)]]^(-2+Tabulka2[[#This Row],[alpha]])*Tabulka2[[#This Row],[sigma rigidity]])^2+(Tabulka2[[#This Row],[viscosity (Pa*s)]]^(-Tabulka2[[#This Row],[alpha]])*Tabulka2[[#This Row],[rigidity (Pa)]]^(-1+Tabulka2[[#This Row],[alpha]])*(LN(Tabulka2[[#This Row],[rigidity (Pa)]])-LN(Tabulka2[[#This Row],[viscosity (Pa*s)]]))*Tabulka2[[#This Row],[sigma alpha]])^2)</f>
        <v>2.158732510062427E-12</v>
      </c>
      <c r="V18" s="1">
        <f>Tabulka2[[#This Row],[viscosity (Pa*s)]]/Tabulka2[[#This Row],[rigidity (Pa)]]</f>
        <v>35.1</v>
      </c>
      <c r="W18" s="1">
        <f>SQRT(POWER(Tabulka2[[#This Row],[sigma viscosity]]/Tabulka2[[#This Row],[rigidity (Pa)]],2) + POWER(Tabulka2[[#This Row],[viscosity (Pa*s)]]*Tabulka2[[#This Row],[sigma rigidity]]/Tabulka2[[#This Row],[rigidity (Pa)]]/Tabulka2[[#This Row],[rigidity (Pa)]],2))</f>
        <v>8.2540898953185629</v>
      </c>
      <c r="X18" s="1">
        <f>Tabulka2[[#This Row],[beta*]]^(-1/Tabulka2[[#This Row],[alpha]])</f>
        <v>2.3310908570137987</v>
      </c>
      <c r="Y18" s="1">
        <f>SQRT(POWER(Tabulka2[[#This Row],[sigma alpha]]*POWER(Tabulka2[[#This Row],[beta*]],-1/Tabulka2[[#This Row],[alpha]])*LN(Tabulka2[[#This Row],[beta*]])/Tabulka2[[#This Row],[alpha]]/Tabulka2[[#This Row],[alpha]],2) + POWER(Tabulka2[[#This Row],[sigma beta*]]*POWER(Tabulka2[[#This Row],[beta*]],-(1+Tabulka2[[#This Row],[alpha]])/Tabulka2[[#This Row],[alpha]])/Tabulka2[[#This Row],[alpha]],2))</f>
        <v>1.4113899715875913</v>
      </c>
    </row>
    <row r="19" spans="1:25" x14ac:dyDescent="0.3">
      <c r="A19" s="9">
        <v>1.9199999999999998E-2</v>
      </c>
      <c r="B19" s="1">
        <v>4.0000000000000002E-4</v>
      </c>
      <c r="C19" s="9">
        <f>1/A19*1000000000</f>
        <v>52083333333.333336</v>
      </c>
      <c r="D19" s="1">
        <f>1/Tabulka2[[#This Row],[Ju (GPa^{-1})]]^2*Tabulka2[[#This Row],[sigma Ju (Gpa^{-1})]]*1000000000</f>
        <v>1085069444.4444449</v>
      </c>
      <c r="E19" s="9">
        <v>150000000000000</v>
      </c>
      <c r="F19" s="1">
        <v>280000000000000</v>
      </c>
      <c r="G19" s="10">
        <v>0.35</v>
      </c>
      <c r="H19" s="2">
        <v>0.03</v>
      </c>
      <c r="I19" s="11">
        <v>3.9999999999999999E-12</v>
      </c>
      <c r="J19" s="1">
        <v>4.0000000000000001E-13</v>
      </c>
      <c r="K19" s="9">
        <f>I19*C19</f>
        <v>0.20833333333333334</v>
      </c>
      <c r="L19" s="1">
        <f>Tabulka2[[#This Row],[rigidity (Pa)]]*Tabulka2[[#This Row],[sigma beta]]+Tabulka2[[#This Row],[sigma rigidity]]*Tabulka2[[#This Row],[beta]]+Tabulka2[[#This Row],[sigma rigidity]]*Tabulka2[[#This Row],[sigma beta]]</f>
        <v>2.5607638888888895E-2</v>
      </c>
      <c r="M19" s="12">
        <f>C19/E19/POWER(K19,1/G19)</f>
        <v>3.0691000592824969E-2</v>
      </c>
      <c r="N19" s="9">
        <f>SQRT((Tabulka2[[#This Row],[sigma rigidity]]/Tabulka2[[#This Row],[viscosity (Pa*s)]]/Tabulka2[[#This Row],[beta*]]^(1/Tabulka2[[#This Row],[alpha]]))^2+(Tabulka2[[#This Row],[rigidity (Pa)]]*Tabulka2[[#This Row],[sigma viscosity]]/Tabulka2[[#This Row],[viscosity (Pa*s)]]^2/Tabulka2[[#This Row],[beta*]]^(1/Tabulka2[[#This Row],[alpha]]))^2+(Tabulka2[[#This Row],[rigidity (Pa)]]*Tabulka2[[#This Row],[sigma beta*]]/Tabulka2[[#This Row],[alpha]]/Tabulka2[[#This Row],[viscosity (Pa*s)]]/Tabulka2[[#This Row],[beta*]]^(1/Tabulka2[[#This Row],[alpha]]+1))^2+(Tabulka2[[#This Row],[rigidity (Pa)]]*LN(Tabulka2[[#This Row],[beta*]])*Tabulka2[[#This Row],[sigma alpha]]/Tabulka2[[#This Row],[viscosity (Pa*s)]]/Tabulka2[[#This Row],[beta*]]^(1/Tabulka2[[#This Row],[alpha]]))^2)</f>
        <v>5.8316355563476904E-2</v>
      </c>
      <c r="O19" s="9" t="s">
        <v>27</v>
      </c>
      <c r="P19">
        <v>1150</v>
      </c>
      <c r="Q19" s="10">
        <v>6409</v>
      </c>
      <c r="R19" s="14">
        <f>LOG10(M19)</f>
        <v>-1.5129889524004103</v>
      </c>
      <c r="S19" s="1">
        <f>Tabulka2[[#This Row],[sigma zeta]]/Tabulka2[[#This Row],[zeta]]/LN(10)</f>
        <v>0.82520839779485433</v>
      </c>
      <c r="T19" s="14">
        <f>POWER(E19,-G19)*POWER(C19,-(1-G19))</f>
        <v>1.1817180196152859E-12</v>
      </c>
      <c r="U19" s="1">
        <f>SQRT((Tabulka2[[#This Row],[alpha]]*Tabulka2[[#This Row],[viscosity (Pa*s)]]^(-Tabulka2[[#This Row],[alpha]]-1)*Tabulka2[[#This Row],[rigidity (Pa)]]^(-1+Tabulka2[[#This Row],[alpha]])*Tabulka2[[#This Row],[sigma viscosity]])^2+((1-Tabulka2[[#This Row],[alpha]])*Tabulka2[[#This Row],[viscosity (Pa*s)]]^(-Tabulka2[[#This Row],[alpha]])*Tabulka2[[#This Row],[rigidity (Pa)]]^(-2+Tabulka2[[#This Row],[alpha]])*Tabulka2[[#This Row],[sigma rigidity]])^2+(Tabulka2[[#This Row],[viscosity (Pa*s)]]^(-Tabulka2[[#This Row],[alpha]])*Tabulka2[[#This Row],[rigidity (Pa)]]^(-1+Tabulka2[[#This Row],[alpha]])*(LN(Tabulka2[[#This Row],[rigidity (Pa)]])-LN(Tabulka2[[#This Row],[viscosity (Pa*s)]]))*Tabulka2[[#This Row],[sigma alpha]])^2)</f>
        <v>8.222352420099322E-13</v>
      </c>
      <c r="V19" s="1">
        <f>Tabulka2[[#This Row],[viscosity (Pa*s)]]/Tabulka2[[#This Row],[rigidity (Pa)]]</f>
        <v>2880</v>
      </c>
      <c r="W19" s="1">
        <f>SQRT(POWER(Tabulka2[[#This Row],[sigma viscosity]]/Tabulka2[[#This Row],[rigidity (Pa)]],2) + POWER(Tabulka2[[#This Row],[viscosity (Pa*s)]]*Tabulka2[[#This Row],[sigma rigidity]]/Tabulka2[[#This Row],[rigidity (Pa)]]/Tabulka2[[#This Row],[rigidity (Pa)]],2))</f>
        <v>5376.3348110027518</v>
      </c>
      <c r="X19" s="1">
        <f>Tabulka2[[#This Row],[beta*]]^(-1/Tabulka2[[#This Row],[alpha]])</f>
        <v>88.390081707335909</v>
      </c>
      <c r="Y19" s="1">
        <f>SQRT(POWER(Tabulka2[[#This Row],[sigma alpha]]*POWER(Tabulka2[[#This Row],[beta*]],-1/Tabulka2[[#This Row],[alpha]])*LN(Tabulka2[[#This Row],[beta*]])/Tabulka2[[#This Row],[alpha]]/Tabulka2[[#This Row],[alpha]],2) + POWER(Tabulka2[[#This Row],[sigma beta*]]*POWER(Tabulka2[[#This Row],[beta*]],-(1+Tabulka2[[#This Row],[alpha]])/Tabulka2[[#This Row],[alpha]])/Tabulka2[[#This Row],[alpha]],2))</f>
        <v>46.00587988130507</v>
      </c>
    </row>
    <row r="20" spans="1:25" x14ac:dyDescent="0.3">
      <c r="A20" s="9">
        <v>2.5000000000000001E-2</v>
      </c>
      <c r="B20" s="1">
        <v>5.9999999999999995E-4</v>
      </c>
      <c r="C20" s="9">
        <f>1/A20*1000000000</f>
        <v>40000000000</v>
      </c>
      <c r="D20" s="1">
        <f>1/Tabulka2[[#This Row],[Ju (GPa^{-1})]]^2*Tabulka2[[#This Row],[sigma Ju (Gpa^{-1})]]*1000000000</f>
        <v>959999999.99999976</v>
      </c>
      <c r="E20" s="9">
        <v>26000000000000</v>
      </c>
      <c r="F20" s="1">
        <v>13000000000000</v>
      </c>
      <c r="G20" s="10">
        <v>0.34</v>
      </c>
      <c r="H20" s="2">
        <v>0.03</v>
      </c>
      <c r="I20" s="11">
        <v>5.7000000000000003E-12</v>
      </c>
      <c r="J20" s="1">
        <v>4.9999999999999999E-13</v>
      </c>
      <c r="K20" s="9">
        <f>I20*C20</f>
        <v>0.22800000000000001</v>
      </c>
      <c r="L20" s="1">
        <f>Tabulka2[[#This Row],[rigidity (Pa)]]*Tabulka2[[#This Row],[sigma beta]]+Tabulka2[[#This Row],[sigma rigidity]]*Tabulka2[[#This Row],[beta]]+Tabulka2[[#This Row],[sigma rigidity]]*Tabulka2[[#This Row],[sigma beta]]</f>
        <v>2.5951999999999999E-2</v>
      </c>
      <c r="M20" s="12">
        <f>C20/E20/POWER(K20,1/G20)</f>
        <v>0.11899084919627877</v>
      </c>
      <c r="N20" s="9">
        <f>SQRT((Tabulka2[[#This Row],[sigma rigidity]]/Tabulka2[[#This Row],[viscosity (Pa*s)]]/Tabulka2[[#This Row],[beta*]]^(1/Tabulka2[[#This Row],[alpha]]))^2+(Tabulka2[[#This Row],[rigidity (Pa)]]*Tabulka2[[#This Row],[sigma viscosity]]/Tabulka2[[#This Row],[viscosity (Pa*s)]]^2/Tabulka2[[#This Row],[beta*]]^(1/Tabulka2[[#This Row],[alpha]]))^2+(Tabulka2[[#This Row],[rigidity (Pa)]]*Tabulka2[[#This Row],[sigma beta*]]/Tabulka2[[#This Row],[alpha]]/Tabulka2[[#This Row],[viscosity (Pa*s)]]/Tabulka2[[#This Row],[beta*]]^(1/Tabulka2[[#This Row],[alpha]]+1))^2+(Tabulka2[[#This Row],[rigidity (Pa)]]*LN(Tabulka2[[#This Row],[beta*]])*Tabulka2[[#This Row],[sigma alpha]]/Tabulka2[[#This Row],[viscosity (Pa*s)]]/Tabulka2[[#This Row],[beta*]]^(1/Tabulka2[[#This Row],[alpha]]))^2)</f>
        <v>7.1851116210190427E-2</v>
      </c>
      <c r="O20" s="9" t="s">
        <v>27</v>
      </c>
      <c r="P20">
        <v>1200</v>
      </c>
      <c r="Q20" s="10">
        <v>6409</v>
      </c>
      <c r="R20" s="14">
        <f>LOG10(M20)</f>
        <v>-0.92448643605595515</v>
      </c>
      <c r="S20" s="1">
        <f>Tabulka2[[#This Row],[sigma zeta]]/Tabulka2[[#This Row],[zeta]]/LN(10)</f>
        <v>0.26224321869660927</v>
      </c>
      <c r="T20" s="14">
        <f>POWER(E20,-G20)*POWER(C20,-(1-G20))</f>
        <v>2.7640727372209711E-12</v>
      </c>
      <c r="U20" s="1">
        <f>SQRT((Tabulka2[[#This Row],[alpha]]*Tabulka2[[#This Row],[viscosity (Pa*s)]]^(-Tabulka2[[#This Row],[alpha]]-1)*Tabulka2[[#This Row],[rigidity (Pa)]]^(-1+Tabulka2[[#This Row],[alpha]])*Tabulka2[[#This Row],[sigma viscosity]])^2+((1-Tabulka2[[#This Row],[alpha]])*Tabulka2[[#This Row],[viscosity (Pa*s)]]^(-Tabulka2[[#This Row],[alpha]])*Tabulka2[[#This Row],[rigidity (Pa)]]^(-2+Tabulka2[[#This Row],[alpha]])*Tabulka2[[#This Row],[sigma rigidity]])^2+(Tabulka2[[#This Row],[viscosity (Pa*s)]]^(-Tabulka2[[#This Row],[alpha]])*Tabulka2[[#This Row],[rigidity (Pa)]]^(-1+Tabulka2[[#This Row],[alpha]])*(LN(Tabulka2[[#This Row],[rigidity (Pa)]])-LN(Tabulka2[[#This Row],[viscosity (Pa*s)]]))*Tabulka2[[#This Row],[sigma alpha]])^2)</f>
        <v>7.1496554732183473E-13</v>
      </c>
      <c r="V20" s="1">
        <f>Tabulka2[[#This Row],[viscosity (Pa*s)]]/Tabulka2[[#This Row],[rigidity (Pa)]]</f>
        <v>650</v>
      </c>
      <c r="W20" s="1">
        <f>SQRT(POWER(Tabulka2[[#This Row],[sigma viscosity]]/Tabulka2[[#This Row],[rigidity (Pa)]],2) + POWER(Tabulka2[[#This Row],[viscosity (Pa*s)]]*Tabulka2[[#This Row],[sigma rigidity]]/Tabulka2[[#This Row],[rigidity (Pa)]]/Tabulka2[[#This Row],[rigidity (Pa)]],2))</f>
        <v>325.37418459367672</v>
      </c>
      <c r="X20" s="1">
        <f>Tabulka2[[#This Row],[beta*]]^(-1/Tabulka2[[#This Row],[alpha]])</f>
        <v>77.344051977581202</v>
      </c>
      <c r="Y20" s="1">
        <f>SQRT(POWER(Tabulka2[[#This Row],[sigma alpha]]*POWER(Tabulka2[[#This Row],[beta*]],-1/Tabulka2[[#This Row],[alpha]])*LN(Tabulka2[[#This Row],[beta*]])/Tabulka2[[#This Row],[alpha]]/Tabulka2[[#This Row],[alpha]],2) + POWER(Tabulka2[[#This Row],[sigma beta*]]*POWER(Tabulka2[[#This Row],[beta*]],-(1+Tabulka2[[#This Row],[alpha]])/Tabulka2[[#This Row],[alpha]])/Tabulka2[[#This Row],[alpha]],2))</f>
        <v>39.383186366488324</v>
      </c>
    </row>
    <row r="21" spans="1:25" x14ac:dyDescent="0.3">
      <c r="A21" s="9">
        <v>3.3000000000000002E-2</v>
      </c>
      <c r="B21" s="1">
        <v>1E-3</v>
      </c>
      <c r="C21" s="9">
        <f>1/A21*1000000000</f>
        <v>30303030303.0303</v>
      </c>
      <c r="D21" s="1">
        <f>1/Tabulka2[[#This Row],[Ju (GPa^{-1})]]^2*Tabulka2[[#This Row],[sigma Ju (Gpa^{-1})]]*1000000000</f>
        <v>918273645.54637265</v>
      </c>
      <c r="E21" s="9">
        <v>10000000000000</v>
      </c>
      <c r="F21" s="1">
        <v>3000000000000</v>
      </c>
      <c r="G21" s="10">
        <v>0.32</v>
      </c>
      <c r="H21" s="2">
        <v>0.03</v>
      </c>
      <c r="I21" s="11">
        <v>9.4999999999999995E-12</v>
      </c>
      <c r="J21" s="1">
        <v>9E-13</v>
      </c>
      <c r="K21" s="9">
        <f>I21*C21</f>
        <v>0.28787878787878785</v>
      </c>
      <c r="L21" s="1">
        <f>Tabulka2[[#This Row],[rigidity (Pa)]]*Tabulka2[[#This Row],[sigma beta]]+Tabulka2[[#This Row],[sigma rigidity]]*Tabulka2[[#This Row],[beta]]+Tabulka2[[#This Row],[sigma rigidity]]*Tabulka2[[#This Row],[sigma beta]]</f>
        <v>3.6822773186409551E-2</v>
      </c>
      <c r="M21" s="12">
        <f>C21/E21/POWER(K21,1/G21)</f>
        <v>0.14840750221413354</v>
      </c>
      <c r="N21" s="9">
        <f>SQRT((Tabulka2[[#This Row],[sigma rigidity]]/Tabulka2[[#This Row],[viscosity (Pa*s)]]/Tabulka2[[#This Row],[beta*]]^(1/Tabulka2[[#This Row],[alpha]]))^2+(Tabulka2[[#This Row],[rigidity (Pa)]]*Tabulka2[[#This Row],[sigma viscosity]]/Tabulka2[[#This Row],[viscosity (Pa*s)]]^2/Tabulka2[[#This Row],[beta*]]^(1/Tabulka2[[#This Row],[alpha]]))^2+(Tabulka2[[#This Row],[rigidity (Pa)]]*Tabulka2[[#This Row],[sigma beta*]]/Tabulka2[[#This Row],[alpha]]/Tabulka2[[#This Row],[viscosity (Pa*s)]]/Tabulka2[[#This Row],[beta*]]^(1/Tabulka2[[#This Row],[alpha]]+1))^2+(Tabulka2[[#This Row],[rigidity (Pa)]]*LN(Tabulka2[[#This Row],[beta*]])*Tabulka2[[#This Row],[sigma alpha]]/Tabulka2[[#This Row],[viscosity (Pa*s)]]/Tabulka2[[#This Row],[beta*]]^(1/Tabulka2[[#This Row],[alpha]]))^2)</f>
        <v>7.4513361778598575E-2</v>
      </c>
      <c r="O21" s="9" t="s">
        <v>27</v>
      </c>
      <c r="P21">
        <v>1250</v>
      </c>
      <c r="Q21" s="10">
        <v>6409</v>
      </c>
      <c r="R21" s="14">
        <f>LOG10(M21)</f>
        <v>-0.8285441442871383</v>
      </c>
      <c r="S21" s="1">
        <f>Tabulka2[[#This Row],[sigma zeta]]/Tabulka2[[#This Row],[zeta]]/LN(10)</f>
        <v>0.21805327470449246</v>
      </c>
      <c r="T21" s="14">
        <f>POWER(E21,-G21)*POWER(C21,-(1-G21))</f>
        <v>5.1592845255431576E-12</v>
      </c>
      <c r="U21" s="1">
        <f>SQRT((Tabulka2[[#This Row],[alpha]]*Tabulka2[[#This Row],[viscosity (Pa*s)]]^(-Tabulka2[[#This Row],[alpha]]-1)*Tabulka2[[#This Row],[rigidity (Pa)]]^(-1+Tabulka2[[#This Row],[alpha]])*Tabulka2[[#This Row],[sigma viscosity]])^2+((1-Tabulka2[[#This Row],[alpha]])*Tabulka2[[#This Row],[viscosity (Pa*s)]]^(-Tabulka2[[#This Row],[alpha]])*Tabulka2[[#This Row],[rigidity (Pa)]]^(-2+Tabulka2[[#This Row],[alpha]])*Tabulka2[[#This Row],[sigma rigidity]])^2+(Tabulka2[[#This Row],[viscosity (Pa*s)]]^(-Tabulka2[[#This Row],[alpha]])*Tabulka2[[#This Row],[rigidity (Pa)]]^(-1+Tabulka2[[#This Row],[alpha]])*(LN(Tabulka2[[#This Row],[rigidity (Pa)]])-LN(Tabulka2[[#This Row],[viscosity (Pa*s)]]))*Tabulka2[[#This Row],[sigma alpha]])^2)</f>
        <v>1.030658452692518E-12</v>
      </c>
      <c r="V21" s="1">
        <f>Tabulka2[[#This Row],[viscosity (Pa*s)]]/Tabulka2[[#This Row],[rigidity (Pa)]]</f>
        <v>330.00000000000006</v>
      </c>
      <c r="W21" s="1">
        <f>SQRT(POWER(Tabulka2[[#This Row],[sigma viscosity]]/Tabulka2[[#This Row],[rigidity (Pa)]],2) + POWER(Tabulka2[[#This Row],[viscosity (Pa*s)]]*Tabulka2[[#This Row],[sigma rigidity]]/Tabulka2[[#This Row],[rigidity (Pa)]]/Tabulka2[[#This Row],[rigidity (Pa)]],2))</f>
        <v>99.503768772846001</v>
      </c>
      <c r="X21" s="1">
        <f>Tabulka2[[#This Row],[beta*]]^(-1/Tabulka2[[#This Row],[alpha]])</f>
        <v>48.974475730664068</v>
      </c>
      <c r="Y21" s="1">
        <f>SQRT(POWER(Tabulka2[[#This Row],[sigma alpha]]*POWER(Tabulka2[[#This Row],[beta*]],-1/Tabulka2[[#This Row],[alpha]])*LN(Tabulka2[[#This Row],[beta*]])/Tabulka2[[#This Row],[alpha]]/Tabulka2[[#This Row],[alpha]],2) + POWER(Tabulka2[[#This Row],[sigma beta*]]*POWER(Tabulka2[[#This Row],[beta*]],-(1+Tabulka2[[#This Row],[alpha]])/Tabulka2[[#This Row],[alpha]])/Tabulka2[[#This Row],[alpha]],2))</f>
        <v>26.503410828279684</v>
      </c>
    </row>
    <row r="22" spans="1:25" x14ac:dyDescent="0.3">
      <c r="A22" s="9">
        <v>3.5000000000000003E-2</v>
      </c>
      <c r="B22" s="1">
        <v>2E-3</v>
      </c>
      <c r="C22" s="9">
        <f>1/A22*1000000000</f>
        <v>28571428571.42857</v>
      </c>
      <c r="D22" s="1">
        <f>1/Tabulka2[[#This Row],[Ju (GPa^{-1})]]^2*Tabulka2[[#This Row],[sigma Ju (Gpa^{-1})]]*1000000000</f>
        <v>1632653061.2244897</v>
      </c>
      <c r="E22" s="9">
        <v>1800000000000</v>
      </c>
      <c r="F22" s="1">
        <v>500000000000</v>
      </c>
      <c r="G22" s="10">
        <v>0.32</v>
      </c>
      <c r="H22" s="2">
        <v>0.04</v>
      </c>
      <c r="I22" s="11">
        <v>1.9999999999999999E-11</v>
      </c>
      <c r="J22" s="1">
        <v>2E-12</v>
      </c>
      <c r="K22" s="9">
        <f>I22*C22</f>
        <v>0.5714285714285714</v>
      </c>
      <c r="L22" s="1">
        <f>Tabulka2[[#This Row],[rigidity (Pa)]]*Tabulka2[[#This Row],[sigma beta]]+Tabulka2[[#This Row],[sigma rigidity]]*Tabulka2[[#This Row],[beta]]+Tabulka2[[#This Row],[sigma rigidity]]*Tabulka2[[#This Row],[sigma beta]]</f>
        <v>9.306122448979591E-2</v>
      </c>
      <c r="M22" s="12">
        <f>C22/E22/POWER(K22,1/G22)</f>
        <v>9.1233293419696326E-2</v>
      </c>
      <c r="N22" s="9">
        <f>SQRT((Tabulka2[[#This Row],[sigma rigidity]]/Tabulka2[[#This Row],[viscosity (Pa*s)]]/Tabulka2[[#This Row],[beta*]]^(1/Tabulka2[[#This Row],[alpha]]))^2+(Tabulka2[[#This Row],[rigidity (Pa)]]*Tabulka2[[#This Row],[sigma viscosity]]/Tabulka2[[#This Row],[viscosity (Pa*s)]]^2/Tabulka2[[#This Row],[beta*]]^(1/Tabulka2[[#This Row],[alpha]]))^2+(Tabulka2[[#This Row],[rigidity (Pa)]]*Tabulka2[[#This Row],[sigma beta*]]/Tabulka2[[#This Row],[alpha]]/Tabulka2[[#This Row],[viscosity (Pa*s)]]/Tabulka2[[#This Row],[beta*]]^(1/Tabulka2[[#This Row],[alpha]]+1))^2+(Tabulka2[[#This Row],[rigidity (Pa)]]*LN(Tabulka2[[#This Row],[beta*]])*Tabulka2[[#This Row],[sigma alpha]]/Tabulka2[[#This Row],[viscosity (Pa*s)]]/Tabulka2[[#This Row],[beta*]]^(1/Tabulka2[[#This Row],[alpha]]))^2)</f>
        <v>5.3192621910492503E-2</v>
      </c>
      <c r="O22" s="9" t="s">
        <v>27</v>
      </c>
      <c r="P22">
        <v>1300</v>
      </c>
      <c r="Q22">
        <v>6409</v>
      </c>
      <c r="R22" s="1">
        <f>LOG10(M22)</f>
        <v>-1.0398466473089114</v>
      </c>
      <c r="S22" s="1">
        <f>Tabulka2[[#This Row],[sigma zeta]]/Tabulka2[[#This Row],[zeta]]/LN(10)</f>
        <v>0.25321087629075523</v>
      </c>
      <c r="T22" s="1">
        <f>POWER(E22,-G22)*POWER(C22,-(1-G22))</f>
        <v>9.295635129256569E-12</v>
      </c>
      <c r="U22" s="1">
        <f>SQRT((Tabulka2[[#This Row],[alpha]]*Tabulka2[[#This Row],[viscosity (Pa*s)]]^(-Tabulka2[[#This Row],[alpha]]-1)*Tabulka2[[#This Row],[rigidity (Pa)]]^(-1+Tabulka2[[#This Row],[alpha]])*Tabulka2[[#This Row],[sigma viscosity]])^2+((1-Tabulka2[[#This Row],[alpha]])*Tabulka2[[#This Row],[viscosity (Pa*s)]]^(-Tabulka2[[#This Row],[alpha]])*Tabulka2[[#This Row],[rigidity (Pa)]]^(-2+Tabulka2[[#This Row],[alpha]])*Tabulka2[[#This Row],[sigma rigidity]])^2+(Tabulka2[[#This Row],[viscosity (Pa*s)]]^(-Tabulka2[[#This Row],[alpha]])*Tabulka2[[#This Row],[rigidity (Pa)]]^(-1+Tabulka2[[#This Row],[alpha]])*(LN(Tabulka2[[#This Row],[rigidity (Pa)]])-LN(Tabulka2[[#This Row],[viscosity (Pa*s)]]))*Tabulka2[[#This Row],[sigma alpha]])^2)</f>
        <v>1.7850528138933732E-12</v>
      </c>
      <c r="V22" s="1">
        <f>Tabulka2[[#This Row],[viscosity (Pa*s)]]/Tabulka2[[#This Row],[rigidity (Pa)]]</f>
        <v>63.000000000000007</v>
      </c>
      <c r="W22" s="1">
        <f>SQRT(POWER(Tabulka2[[#This Row],[sigma viscosity]]/Tabulka2[[#This Row],[rigidity (Pa)]],2) + POWER(Tabulka2[[#This Row],[viscosity (Pa*s)]]*Tabulka2[[#This Row],[sigma rigidity]]/Tabulka2[[#This Row],[rigidity (Pa)]]/Tabulka2[[#This Row],[rigidity (Pa)]],2))</f>
        <v>17.866449003649269</v>
      </c>
      <c r="X22" s="1">
        <f>Tabulka2[[#This Row],[beta*]]^(-1/Tabulka2[[#This Row],[alpha]])</f>
        <v>5.7476974854408684</v>
      </c>
      <c r="Y22" s="1">
        <f>SQRT(POWER(Tabulka2[[#This Row],[sigma alpha]]*POWER(Tabulka2[[#This Row],[beta*]],-1/Tabulka2[[#This Row],[alpha]])*LN(Tabulka2[[#This Row],[beta*]])/Tabulka2[[#This Row],[alpha]]/Tabulka2[[#This Row],[alpha]],2) + POWER(Tabulka2[[#This Row],[sigma beta*]]*POWER(Tabulka2[[#This Row],[beta*]],-(1+Tabulka2[[#This Row],[alpha]])/Tabulka2[[#This Row],[alpha]])/Tabulka2[[#This Row],[alpha]],2))</f>
        <v>3.1835925882589842</v>
      </c>
    </row>
    <row r="23" spans="1:25" x14ac:dyDescent="0.3">
      <c r="A23" s="9">
        <v>3.4000000000000002E-2</v>
      </c>
      <c r="B23" s="1">
        <v>2E-3</v>
      </c>
      <c r="C23" s="9">
        <f>1/A23*1000000000</f>
        <v>29411764705.882351</v>
      </c>
      <c r="D23" s="1">
        <f>1/Tabulka2[[#This Row],[Ju (GPa^{-1})]]^2*Tabulka2[[#This Row],[sigma Ju (Gpa^{-1})]]*1000000000</f>
        <v>1730103806.2283735</v>
      </c>
      <c r="E23" s="9">
        <v>1700000000000</v>
      </c>
      <c r="F23" s="1">
        <v>500000000000</v>
      </c>
      <c r="G23" s="10">
        <v>0.32</v>
      </c>
      <c r="H23" s="2">
        <v>0.04</v>
      </c>
      <c r="I23" s="11">
        <v>2.2000000000000002E-11</v>
      </c>
      <c r="J23" s="1">
        <v>2E-12</v>
      </c>
      <c r="K23" s="9">
        <f>I23*C23</f>
        <v>0.6470588235294118</v>
      </c>
      <c r="L23" s="1">
        <f>Tabulka2[[#This Row],[rigidity (Pa)]]*Tabulka2[[#This Row],[sigma beta]]+Tabulka2[[#This Row],[sigma rigidity]]*Tabulka2[[#This Row],[beta]]+Tabulka2[[#This Row],[sigma rigidity]]*Tabulka2[[#This Row],[sigma beta]]</f>
        <v>0.10034602076124566</v>
      </c>
      <c r="M23" s="12">
        <f>C23/E23/POWER(K23,1/G23)</f>
        <v>6.7433064981499993E-2</v>
      </c>
      <c r="N23" s="9">
        <f>SQRT((Tabulka2[[#This Row],[sigma rigidity]]/Tabulka2[[#This Row],[viscosity (Pa*s)]]/Tabulka2[[#This Row],[beta*]]^(1/Tabulka2[[#This Row],[alpha]]))^2+(Tabulka2[[#This Row],[rigidity (Pa)]]*Tabulka2[[#This Row],[sigma viscosity]]/Tabulka2[[#This Row],[viscosity (Pa*s)]]^2/Tabulka2[[#This Row],[beta*]]^(1/Tabulka2[[#This Row],[alpha]]))^2+(Tabulka2[[#This Row],[rigidity (Pa)]]*Tabulka2[[#This Row],[sigma beta*]]/Tabulka2[[#This Row],[alpha]]/Tabulka2[[#This Row],[viscosity (Pa*s)]]/Tabulka2[[#This Row],[beta*]]^(1/Tabulka2[[#This Row],[alpha]]+1))^2+(Tabulka2[[#This Row],[rigidity (Pa)]]*LN(Tabulka2[[#This Row],[beta*]])*Tabulka2[[#This Row],[sigma alpha]]/Tabulka2[[#This Row],[viscosity (Pa*s)]]/Tabulka2[[#This Row],[beta*]]^(1/Tabulka2[[#This Row],[alpha]]))^2)</f>
        <v>3.8450487355111154E-2</v>
      </c>
      <c r="O23" s="9" t="s">
        <v>27</v>
      </c>
      <c r="P23">
        <v>1300</v>
      </c>
      <c r="Q23">
        <v>6409</v>
      </c>
      <c r="R23" s="1">
        <f>LOG10(M23)</f>
        <v>-1.1711271002328765</v>
      </c>
      <c r="S23" s="1">
        <f>Tabulka2[[#This Row],[sigma zeta]]/Tabulka2[[#This Row],[zeta]]/LN(10)</f>
        <v>0.24763570348458572</v>
      </c>
      <c r="T23" s="1">
        <f>POWER(E23,-G23)*POWER(C23,-(1-G23))</f>
        <v>9.282436965819702E-12</v>
      </c>
      <c r="U23" s="1">
        <f>SQRT((Tabulka2[[#This Row],[alpha]]*Tabulka2[[#This Row],[viscosity (Pa*s)]]^(-Tabulka2[[#This Row],[alpha]]-1)*Tabulka2[[#This Row],[rigidity (Pa)]]^(-1+Tabulka2[[#This Row],[alpha]])*Tabulka2[[#This Row],[sigma viscosity]])^2+((1-Tabulka2[[#This Row],[alpha]])*Tabulka2[[#This Row],[viscosity (Pa*s)]]^(-Tabulka2[[#This Row],[alpha]])*Tabulka2[[#This Row],[rigidity (Pa)]]^(-2+Tabulka2[[#This Row],[alpha]])*Tabulka2[[#This Row],[sigma rigidity]])^2+(Tabulka2[[#This Row],[viscosity (Pa*s)]]^(-Tabulka2[[#This Row],[alpha]])*Tabulka2[[#This Row],[rigidity (Pa)]]^(-1+Tabulka2[[#This Row],[alpha]])*(LN(Tabulka2[[#This Row],[rigidity (Pa)]])-LN(Tabulka2[[#This Row],[viscosity (Pa*s)]]))*Tabulka2[[#This Row],[sigma alpha]])^2)</f>
        <v>1.7805055640188297E-12</v>
      </c>
      <c r="V23" s="1">
        <f>Tabulka2[[#This Row],[viscosity (Pa*s)]]/Tabulka2[[#This Row],[rigidity (Pa)]]</f>
        <v>57.800000000000004</v>
      </c>
      <c r="W23" s="1">
        <f>SQRT(POWER(Tabulka2[[#This Row],[sigma viscosity]]/Tabulka2[[#This Row],[rigidity (Pa)]],2) + POWER(Tabulka2[[#This Row],[viscosity (Pa*s)]]*Tabulka2[[#This Row],[sigma rigidity]]/Tabulka2[[#This Row],[rigidity (Pa)]]/Tabulka2[[#This Row],[rigidity (Pa)]],2))</f>
        <v>17.33666634621547</v>
      </c>
      <c r="X23" s="1">
        <f>Tabulka2[[#This Row],[beta*]]^(-1/Tabulka2[[#This Row],[alpha]])</f>
        <v>3.8976311559307004</v>
      </c>
      <c r="Y23" s="1">
        <f>SQRT(POWER(Tabulka2[[#This Row],[sigma alpha]]*POWER(Tabulka2[[#This Row],[beta*]],-1/Tabulka2[[#This Row],[alpha]])*LN(Tabulka2[[#This Row],[beta*]])/Tabulka2[[#This Row],[alpha]]/Tabulka2[[#This Row],[alpha]],2) + POWER(Tabulka2[[#This Row],[sigma beta*]]*POWER(Tabulka2[[#This Row],[beta*]],-(1+Tabulka2[[#This Row],[alpha]])/Tabulka2[[#This Row],[alpha]])/Tabulka2[[#This Row],[alpha]],2))</f>
        <v>2.0017958974117338</v>
      </c>
    </row>
    <row r="24" spans="1:25" x14ac:dyDescent="0.3">
      <c r="A24" s="9">
        <v>3.5000000000000003E-2</v>
      </c>
      <c r="B24" s="1">
        <v>2E-3</v>
      </c>
      <c r="C24" s="9">
        <f>1/A24*1000000000</f>
        <v>28571428571.42857</v>
      </c>
      <c r="D24" s="1">
        <f>1/Tabulka2[[#This Row],[Ju (GPa^{-1})]]^2*Tabulka2[[#This Row],[sigma Ju (Gpa^{-1})]]*1000000000</f>
        <v>1632653061.2244897</v>
      </c>
      <c r="E24" s="9">
        <v>1600000000000</v>
      </c>
      <c r="F24" s="1">
        <v>500000000000</v>
      </c>
      <c r="G24" s="10">
        <v>0.32</v>
      </c>
      <c r="H24" s="2">
        <v>0.04</v>
      </c>
      <c r="I24" s="11">
        <v>2.2000000000000002E-11</v>
      </c>
      <c r="J24" s="1">
        <v>2E-12</v>
      </c>
      <c r="K24" s="9">
        <f>I24*C24</f>
        <v>0.62857142857142856</v>
      </c>
      <c r="L24" s="1">
        <f>Tabulka2[[#This Row],[rigidity (Pa)]]*Tabulka2[[#This Row],[sigma beta]]+Tabulka2[[#This Row],[sigma rigidity]]*Tabulka2[[#This Row],[beta]]+Tabulka2[[#This Row],[sigma rigidity]]*Tabulka2[[#This Row],[sigma beta]]</f>
        <v>9.6326530612244901E-2</v>
      </c>
      <c r="M24" s="12">
        <f>C24/E24/POWER(K24,1/G24)</f>
        <v>7.6199782903771232E-2</v>
      </c>
      <c r="N24" s="9">
        <f>SQRT((Tabulka2[[#This Row],[sigma rigidity]]/Tabulka2[[#This Row],[viscosity (Pa*s)]]/Tabulka2[[#This Row],[beta*]]^(1/Tabulka2[[#This Row],[alpha]]))^2+(Tabulka2[[#This Row],[rigidity (Pa)]]*Tabulka2[[#This Row],[sigma viscosity]]/Tabulka2[[#This Row],[viscosity (Pa*s)]]^2/Tabulka2[[#This Row],[beta*]]^(1/Tabulka2[[#This Row],[alpha]]))^2+(Tabulka2[[#This Row],[rigidity (Pa)]]*Tabulka2[[#This Row],[sigma beta*]]/Tabulka2[[#This Row],[alpha]]/Tabulka2[[#This Row],[viscosity (Pa*s)]]/Tabulka2[[#This Row],[beta*]]^(1/Tabulka2[[#This Row],[alpha]]+1))^2+(Tabulka2[[#This Row],[rigidity (Pa)]]*LN(Tabulka2[[#This Row],[beta*]])*Tabulka2[[#This Row],[sigma alpha]]/Tabulka2[[#This Row],[viscosity (Pa*s)]]/Tabulka2[[#This Row],[beta*]]^(1/Tabulka2[[#This Row],[alpha]]))^2)</f>
        <v>4.3813746203371869E-2</v>
      </c>
      <c r="O24" s="9" t="s">
        <v>27</v>
      </c>
      <c r="P24">
        <v>1300</v>
      </c>
      <c r="Q24">
        <v>6409</v>
      </c>
      <c r="R24" s="1">
        <f>LOG10(M24)</f>
        <v>-1.1180462659809836</v>
      </c>
      <c r="S24" s="1">
        <f>Tabulka2[[#This Row],[sigma zeta]]/Tabulka2[[#This Row],[zeta]]/LN(10)</f>
        <v>0.24971289264253566</v>
      </c>
      <c r="T24" s="1">
        <f>POWER(E24,-G24)*POWER(C24,-(1-G24))</f>
        <v>9.652679261117654E-12</v>
      </c>
      <c r="U24" s="1">
        <f>SQRT((Tabulka2[[#This Row],[alpha]]*Tabulka2[[#This Row],[viscosity (Pa*s)]]^(-Tabulka2[[#This Row],[alpha]]-1)*Tabulka2[[#This Row],[rigidity (Pa)]]^(-1+Tabulka2[[#This Row],[alpha]])*Tabulka2[[#This Row],[sigma viscosity]])^2+((1-Tabulka2[[#This Row],[alpha]])*Tabulka2[[#This Row],[viscosity (Pa*s)]]^(-Tabulka2[[#This Row],[alpha]])*Tabulka2[[#This Row],[rigidity (Pa)]]^(-2+Tabulka2[[#This Row],[alpha]])*Tabulka2[[#This Row],[sigma rigidity]])^2+(Tabulka2[[#This Row],[viscosity (Pa*s)]]^(-Tabulka2[[#This Row],[alpha]])*Tabulka2[[#This Row],[rigidity (Pa)]]^(-1+Tabulka2[[#This Row],[alpha]])*(LN(Tabulka2[[#This Row],[rigidity (Pa)]])-LN(Tabulka2[[#This Row],[viscosity (Pa*s)]]))*Tabulka2[[#This Row],[sigma alpha]])^2)</f>
        <v>1.8676227620167836E-12</v>
      </c>
      <c r="V24" s="1">
        <f>Tabulka2[[#This Row],[viscosity (Pa*s)]]/Tabulka2[[#This Row],[rigidity (Pa)]]</f>
        <v>56</v>
      </c>
      <c r="W24" s="1">
        <f>SQRT(POWER(Tabulka2[[#This Row],[sigma viscosity]]/Tabulka2[[#This Row],[rigidity (Pa)]],2) + POWER(Tabulka2[[#This Row],[viscosity (Pa*s)]]*Tabulka2[[#This Row],[sigma rigidity]]/Tabulka2[[#This Row],[rigidity (Pa)]]/Tabulka2[[#This Row],[rigidity (Pa)]],2))</f>
        <v>17.79016582272352</v>
      </c>
      <c r="X24" s="1">
        <f>Tabulka2[[#This Row],[beta*]]^(-1/Tabulka2[[#This Row],[alpha]])</f>
        <v>4.2671878426111896</v>
      </c>
      <c r="Y24" s="1">
        <f>SQRT(POWER(Tabulka2[[#This Row],[sigma alpha]]*POWER(Tabulka2[[#This Row],[beta*]],-1/Tabulka2[[#This Row],[alpha]])*LN(Tabulka2[[#This Row],[beta*]])/Tabulka2[[#This Row],[alpha]]/Tabulka2[[#This Row],[alpha]],2) + POWER(Tabulka2[[#This Row],[sigma beta*]]*POWER(Tabulka2[[#This Row],[beta*]],-(1+Tabulka2[[#This Row],[alpha]])/Tabulka2[[#This Row],[alpha]])/Tabulka2[[#This Row],[alpha]],2))</f>
        <v>2.1851848954819499</v>
      </c>
    </row>
    <row r="25" spans="1:25" x14ac:dyDescent="0.3">
      <c r="A25" s="14">
        <v>1.7100000000000001E-2</v>
      </c>
      <c r="B25" s="1">
        <v>2.9999999999999997E-4</v>
      </c>
      <c r="C25" s="14">
        <f>1/A25*1000000000</f>
        <v>58479532163.742691</v>
      </c>
      <c r="D25" s="1">
        <f>1/Tabulka2[[#This Row],[Ju (GPa^{-1})]]^2*Tabulka2[[#This Row],[sigma Ju (Gpa^{-1})]]*1000000000</f>
        <v>1025956704.6270646</v>
      </c>
      <c r="E25" s="14">
        <v>190000000000000</v>
      </c>
      <c r="F25" s="1">
        <v>370000000000000</v>
      </c>
      <c r="G25" s="15">
        <v>0.36</v>
      </c>
      <c r="H25" s="2">
        <v>0.03</v>
      </c>
      <c r="I25" s="16">
        <v>3.0000000000000001E-12</v>
      </c>
      <c r="J25" s="1">
        <v>2.9999999999999998E-13</v>
      </c>
      <c r="K25" s="14">
        <f>I25*C25</f>
        <v>0.17543859649122809</v>
      </c>
      <c r="L25" s="1">
        <f>Tabulka2[[#This Row],[rigidity (Pa)]]*Tabulka2[[#This Row],[sigma beta]]+Tabulka2[[#This Row],[sigma rigidity]]*Tabulka2[[#This Row],[beta]]+Tabulka2[[#This Row],[sigma rigidity]]*Tabulka2[[#This Row],[sigma beta]]</f>
        <v>2.0929516774392119E-2</v>
      </c>
      <c r="M25" s="17">
        <f>C25/E25/POWER(K25,1/G25)</f>
        <v>3.8717086210892496E-2</v>
      </c>
      <c r="N25" s="9">
        <f>SQRT((Tabulka2[[#This Row],[sigma rigidity]]/Tabulka2[[#This Row],[viscosity (Pa*s)]]/Tabulka2[[#This Row],[beta*]]^(1/Tabulka2[[#This Row],[alpha]]))^2+(Tabulka2[[#This Row],[rigidity (Pa)]]*Tabulka2[[#This Row],[sigma viscosity]]/Tabulka2[[#This Row],[viscosity (Pa*s)]]^2/Tabulka2[[#This Row],[beta*]]^(1/Tabulka2[[#This Row],[alpha]]))^2+(Tabulka2[[#This Row],[rigidity (Pa)]]*Tabulka2[[#This Row],[sigma beta*]]/Tabulka2[[#This Row],[alpha]]/Tabulka2[[#This Row],[viscosity (Pa*s)]]/Tabulka2[[#This Row],[beta*]]^(1/Tabulka2[[#This Row],[alpha]]+1))^2+(Tabulka2[[#This Row],[rigidity (Pa)]]*LN(Tabulka2[[#This Row],[beta*]])*Tabulka2[[#This Row],[sigma alpha]]/Tabulka2[[#This Row],[viscosity (Pa*s)]]/Tabulka2[[#This Row],[beta*]]^(1/Tabulka2[[#This Row],[alpha]]))^2)</f>
        <v>7.6510029306818078E-2</v>
      </c>
      <c r="O25" s="9" t="s">
        <v>27</v>
      </c>
      <c r="P25" s="15">
        <v>1100</v>
      </c>
      <c r="Q25" s="15">
        <v>6410</v>
      </c>
      <c r="R25" s="14">
        <f>LOG10(M25)</f>
        <v>-1.4120973344769514</v>
      </c>
      <c r="S25" s="1">
        <f>Tabulka2[[#This Row],[sigma zeta]]/Tabulka2[[#This Row],[zeta]]/LN(10)</f>
        <v>0.85822273290955919</v>
      </c>
      <c r="T25" s="14">
        <f>POWER(E25,-G25)*POWER(C25,-(1-G25))</f>
        <v>9.30606784321448E-13</v>
      </c>
      <c r="U25" s="1">
        <f>SQRT((Tabulka2[[#This Row],[alpha]]*Tabulka2[[#This Row],[viscosity (Pa*s)]]^(-Tabulka2[[#This Row],[alpha]]-1)*Tabulka2[[#This Row],[rigidity (Pa)]]^(-1+Tabulka2[[#This Row],[alpha]])*Tabulka2[[#This Row],[sigma viscosity]])^2+((1-Tabulka2[[#This Row],[alpha]])*Tabulka2[[#This Row],[viscosity (Pa*s)]]^(-Tabulka2[[#This Row],[alpha]])*Tabulka2[[#This Row],[rigidity (Pa)]]^(-2+Tabulka2[[#This Row],[alpha]])*Tabulka2[[#This Row],[sigma rigidity]])^2+(Tabulka2[[#This Row],[viscosity (Pa*s)]]^(-Tabulka2[[#This Row],[alpha]])*Tabulka2[[#This Row],[rigidity (Pa)]]^(-1+Tabulka2[[#This Row],[alpha]])*(LN(Tabulka2[[#This Row],[rigidity (Pa)]])-LN(Tabulka2[[#This Row],[viscosity (Pa*s)]]))*Tabulka2[[#This Row],[sigma alpha]])^2)</f>
        <v>6.9043711763770571E-13</v>
      </c>
      <c r="V25" s="1">
        <f>Tabulka2[[#This Row],[viscosity (Pa*s)]]/Tabulka2[[#This Row],[rigidity (Pa)]]</f>
        <v>3249</v>
      </c>
      <c r="W25" s="1">
        <f>SQRT(POWER(Tabulka2[[#This Row],[sigma viscosity]]/Tabulka2[[#This Row],[rigidity (Pa)]],2) + POWER(Tabulka2[[#This Row],[viscosity (Pa*s)]]*Tabulka2[[#This Row],[sigma rigidity]]/Tabulka2[[#This Row],[rigidity (Pa)]]/Tabulka2[[#This Row],[rigidity (Pa)]],2))</f>
        <v>6327.2567515472292</v>
      </c>
      <c r="X25" s="1">
        <f>Tabulka2[[#This Row],[beta*]]^(-1/Tabulka2[[#This Row],[alpha]])</f>
        <v>125.79181309918971</v>
      </c>
      <c r="Y25" s="1">
        <f>SQRT(POWER(Tabulka2[[#This Row],[sigma alpha]]*POWER(Tabulka2[[#This Row],[beta*]],-1/Tabulka2[[#This Row],[alpha]])*LN(Tabulka2[[#This Row],[beta*]])/Tabulka2[[#This Row],[alpha]]/Tabulka2[[#This Row],[alpha]],2) + POWER(Tabulka2[[#This Row],[sigma beta*]]*POWER(Tabulka2[[#This Row],[beta*]],-(1+Tabulka2[[#This Row],[alpha]])/Tabulka2[[#This Row],[alpha]])/Tabulka2[[#This Row],[alpha]],2))</f>
        <v>65.620929571215683</v>
      </c>
    </row>
    <row r="26" spans="1:25" x14ac:dyDescent="0.3">
      <c r="A26" s="14">
        <v>1.66E-2</v>
      </c>
      <c r="B26" s="1">
        <v>2.0000000000000001E-4</v>
      </c>
      <c r="C26" s="14">
        <f>1/A26*1000000000</f>
        <v>60240963855.421684</v>
      </c>
      <c r="D26" s="1">
        <f>1/Tabulka2[[#This Row],[Ju (GPa^{-1})]]^2*Tabulka2[[#This Row],[sigma Ju (Gpa^{-1})]]*1000000000</f>
        <v>725794745.2460444</v>
      </c>
      <c r="E26" s="14">
        <v>69000000000000</v>
      </c>
      <c r="F26" s="1">
        <v>37000000000000</v>
      </c>
      <c r="G26" s="15">
        <v>0.36</v>
      </c>
      <c r="H26" s="2">
        <v>0.03</v>
      </c>
      <c r="I26" s="16">
        <v>2E-12</v>
      </c>
      <c r="J26" s="1">
        <v>2.0000000000000001E-13</v>
      </c>
      <c r="K26" s="14">
        <f>I26*C26</f>
        <v>0.12048192771084337</v>
      </c>
      <c r="L26" s="1">
        <f>Tabulka2[[#This Row],[rigidity (Pa)]]*Tabulka2[[#This Row],[sigma beta]]+Tabulka2[[#This Row],[sigma rigidity]]*Tabulka2[[#This Row],[beta]]+Tabulka2[[#This Row],[sigma rigidity]]*Tabulka2[[#This Row],[sigma beta]]</f>
        <v>1.3644941210625636E-2</v>
      </c>
      <c r="M26" s="17">
        <f>C26/E26/POWER(K26,1/G26)</f>
        <v>0.31191590622229376</v>
      </c>
      <c r="N26" s="9">
        <f>SQRT((Tabulka2[[#This Row],[sigma rigidity]]/Tabulka2[[#This Row],[viscosity (Pa*s)]]/Tabulka2[[#This Row],[beta*]]^(1/Tabulka2[[#This Row],[alpha]]))^2+(Tabulka2[[#This Row],[rigidity (Pa)]]*Tabulka2[[#This Row],[sigma viscosity]]/Tabulka2[[#This Row],[viscosity (Pa*s)]]^2/Tabulka2[[#This Row],[beta*]]^(1/Tabulka2[[#This Row],[alpha]]))^2+(Tabulka2[[#This Row],[rigidity (Pa)]]*Tabulka2[[#This Row],[sigma beta*]]/Tabulka2[[#This Row],[alpha]]/Tabulka2[[#This Row],[viscosity (Pa*s)]]/Tabulka2[[#This Row],[beta*]]^(1/Tabulka2[[#This Row],[alpha]]+1))^2+(Tabulka2[[#This Row],[rigidity (Pa)]]*LN(Tabulka2[[#This Row],[beta*]])*Tabulka2[[#This Row],[sigma alpha]]/Tabulka2[[#This Row],[viscosity (Pa*s)]]/Tabulka2[[#This Row],[beta*]]^(1/Tabulka2[[#This Row],[alpha]]))^2)</f>
        <v>0.19496326458656882</v>
      </c>
      <c r="O26" s="9" t="s">
        <v>27</v>
      </c>
      <c r="P26">
        <v>1050</v>
      </c>
      <c r="Q26" s="15">
        <v>6410</v>
      </c>
      <c r="R26" s="14">
        <f>LOG10(M26)</f>
        <v>-0.50596247773266068</v>
      </c>
      <c r="S26" s="1">
        <f>Tabulka2[[#This Row],[sigma zeta]]/Tabulka2[[#This Row],[zeta]]/LN(10)</f>
        <v>0.27145608253606507</v>
      </c>
      <c r="T26" s="14">
        <f>POWER(E26,-G26)*POWER(C26,-(1-G26))</f>
        <v>1.3148720800599121E-12</v>
      </c>
      <c r="U26" s="1">
        <f>SQRT((Tabulka2[[#This Row],[alpha]]*Tabulka2[[#This Row],[viscosity (Pa*s)]]^(-Tabulka2[[#This Row],[alpha]]-1)*Tabulka2[[#This Row],[rigidity (Pa)]]^(-1+Tabulka2[[#This Row],[alpha]])*Tabulka2[[#This Row],[sigma viscosity]])^2+((1-Tabulka2[[#This Row],[alpha]])*Tabulka2[[#This Row],[viscosity (Pa*s)]]^(-Tabulka2[[#This Row],[alpha]])*Tabulka2[[#This Row],[rigidity (Pa)]]^(-2+Tabulka2[[#This Row],[alpha]])*Tabulka2[[#This Row],[sigma rigidity]])^2+(Tabulka2[[#This Row],[viscosity (Pa*s)]]^(-Tabulka2[[#This Row],[alpha]])*Tabulka2[[#This Row],[rigidity (Pa)]]^(-1+Tabulka2[[#This Row],[alpha]])*(LN(Tabulka2[[#This Row],[rigidity (Pa)]])-LN(Tabulka2[[#This Row],[viscosity (Pa*s)]]))*Tabulka2[[#This Row],[sigma alpha]])^2)</f>
        <v>3.764650325460168E-13</v>
      </c>
      <c r="V26" s="1">
        <f>Tabulka2[[#This Row],[viscosity (Pa*s)]]/Tabulka2[[#This Row],[rigidity (Pa)]]</f>
        <v>1145.4000000000001</v>
      </c>
      <c r="W26" s="1">
        <f>SQRT(POWER(Tabulka2[[#This Row],[sigma viscosity]]/Tabulka2[[#This Row],[rigidity (Pa)]],2) + POWER(Tabulka2[[#This Row],[viscosity (Pa*s)]]*Tabulka2[[#This Row],[sigma rigidity]]/Tabulka2[[#This Row],[rigidity (Pa)]]/Tabulka2[[#This Row],[rigidity (Pa)]],2))</f>
        <v>614.35501137371716</v>
      </c>
      <c r="X26" s="1">
        <f>Tabulka2[[#This Row],[beta*]]^(-1/Tabulka2[[#This Row],[alpha]])</f>
        <v>357.26847898701527</v>
      </c>
      <c r="Y26" s="1">
        <f>SQRT(POWER(Tabulka2[[#This Row],[sigma alpha]]*POWER(Tabulka2[[#This Row],[beta*]],-1/Tabulka2[[#This Row],[alpha]])*LN(Tabulka2[[#This Row],[beta*]])/Tabulka2[[#This Row],[alpha]]/Tabulka2[[#This Row],[alpha]],2) + POWER(Tabulka2[[#This Row],[sigma beta*]]*POWER(Tabulka2[[#This Row],[beta*]],-(1+Tabulka2[[#This Row],[alpha]])/Tabulka2[[#This Row],[alpha]])/Tabulka2[[#This Row],[alpha]],2))</f>
        <v>207.99790262109784</v>
      </c>
    </row>
    <row r="27" spans="1:25" x14ac:dyDescent="0.3">
      <c r="A27" s="14">
        <v>1.6500000000000001E-2</v>
      </c>
      <c r="B27" s="1">
        <v>2.0000000000000001E-4</v>
      </c>
      <c r="C27" s="14">
        <f>1/A27*1000000000</f>
        <v>60606060606.0606</v>
      </c>
      <c r="D27" s="1">
        <f>1/Tabulka2[[#This Row],[Ju (GPa^{-1})]]^2*Tabulka2[[#This Row],[sigma Ju (Gpa^{-1})]]*1000000000</f>
        <v>734618916.43709815</v>
      </c>
      <c r="E27" s="14">
        <v>62000000000000</v>
      </c>
      <c r="F27" s="1">
        <v>19000000000000</v>
      </c>
      <c r="G27" s="15">
        <v>0.4</v>
      </c>
      <c r="H27" s="2">
        <v>0.04</v>
      </c>
      <c r="I27" s="16">
        <v>6.1999999999999998E-13</v>
      </c>
      <c r="J27" s="1">
        <v>5.9999999999999997E-14</v>
      </c>
      <c r="K27" s="14">
        <f>I27*C27</f>
        <v>3.7575757575757568E-2</v>
      </c>
      <c r="L27" s="1">
        <f>Tabulka2[[#This Row],[rigidity (Pa)]]*Tabulka2[[#This Row],[sigma beta]]+Tabulka2[[#This Row],[sigma rigidity]]*Tabulka2[[#This Row],[beta]]+Tabulka2[[#This Row],[sigma rigidity]]*Tabulka2[[#This Row],[sigma beta]]</f>
        <v>4.1359044995408628E-3</v>
      </c>
      <c r="M27" s="17">
        <f>C27/E27/POWER(K27,1/G27)</f>
        <v>3.5715357618204071</v>
      </c>
      <c r="N27" s="9">
        <f>SQRT((Tabulka2[[#This Row],[sigma rigidity]]/Tabulka2[[#This Row],[viscosity (Pa*s)]]/Tabulka2[[#This Row],[beta*]]^(1/Tabulka2[[#This Row],[alpha]]))^2+(Tabulka2[[#This Row],[rigidity (Pa)]]*Tabulka2[[#This Row],[sigma viscosity]]/Tabulka2[[#This Row],[viscosity (Pa*s)]]^2/Tabulka2[[#This Row],[beta*]]^(1/Tabulka2[[#This Row],[alpha]]))^2+(Tabulka2[[#This Row],[rigidity (Pa)]]*Tabulka2[[#This Row],[sigma beta*]]/Tabulka2[[#This Row],[alpha]]/Tabulka2[[#This Row],[viscosity (Pa*s)]]/Tabulka2[[#This Row],[beta*]]^(1/Tabulka2[[#This Row],[alpha]]+1))^2+(Tabulka2[[#This Row],[rigidity (Pa)]]*LN(Tabulka2[[#This Row],[beta*]])*Tabulka2[[#This Row],[sigma alpha]]/Tabulka2[[#This Row],[viscosity (Pa*s)]]/Tabulka2[[#This Row],[beta*]]^(1/Tabulka2[[#This Row],[alpha]]))^2)</f>
        <v>1.5444847281277514</v>
      </c>
      <c r="O27" s="9" t="s">
        <v>27</v>
      </c>
      <c r="P27">
        <v>1000</v>
      </c>
      <c r="Q27" s="15">
        <v>6410</v>
      </c>
      <c r="R27" s="14">
        <f>LOG10(M27)</f>
        <v>0.55285500307697122</v>
      </c>
      <c r="S27" s="1">
        <f>Tabulka2[[#This Row],[sigma zeta]]/Tabulka2[[#This Row],[zeta]]/LN(10)</f>
        <v>0.18780749782212466</v>
      </c>
      <c r="T27" s="14">
        <f>POWER(E27,-G27)*POWER(C27,-(1-G27))</f>
        <v>1.0316531076200215E-12</v>
      </c>
      <c r="U27" s="1">
        <f>SQRT((Tabulka2[[#This Row],[alpha]]*Tabulka2[[#This Row],[viscosity (Pa*s)]]^(-Tabulka2[[#This Row],[alpha]]-1)*Tabulka2[[#This Row],[rigidity (Pa)]]^(-1+Tabulka2[[#This Row],[alpha]])*Tabulka2[[#This Row],[sigma viscosity]])^2+((1-Tabulka2[[#This Row],[alpha]])*Tabulka2[[#This Row],[viscosity (Pa*s)]]^(-Tabulka2[[#This Row],[alpha]])*Tabulka2[[#This Row],[rigidity (Pa)]]^(-2+Tabulka2[[#This Row],[alpha]])*Tabulka2[[#This Row],[sigma rigidity]])^2+(Tabulka2[[#This Row],[viscosity (Pa*s)]]^(-Tabulka2[[#This Row],[alpha]])*Tabulka2[[#This Row],[rigidity (Pa)]]^(-1+Tabulka2[[#This Row],[alpha]])*(LN(Tabulka2[[#This Row],[rigidity (Pa)]])-LN(Tabulka2[[#This Row],[viscosity (Pa*s)]]))*Tabulka2[[#This Row],[sigma alpha]])^2)</f>
        <v>3.1279633663312476E-13</v>
      </c>
      <c r="V27" s="1">
        <f>Tabulka2[[#This Row],[viscosity (Pa*s)]]/Tabulka2[[#This Row],[rigidity (Pa)]]</f>
        <v>1023.0000000000001</v>
      </c>
      <c r="W27" s="1">
        <f>SQRT(POWER(Tabulka2[[#This Row],[sigma viscosity]]/Tabulka2[[#This Row],[rigidity (Pa)]],2) + POWER(Tabulka2[[#This Row],[viscosity (Pa*s)]]*Tabulka2[[#This Row],[sigma rigidity]]/Tabulka2[[#This Row],[rigidity (Pa)]]/Tabulka2[[#This Row],[rigidity (Pa)]],2))</f>
        <v>313.7451354204556</v>
      </c>
      <c r="X27" s="1">
        <f>Tabulka2[[#This Row],[beta*]]^(-1/Tabulka2[[#This Row],[alpha]])</f>
        <v>3653.6810843422763</v>
      </c>
      <c r="Y27" s="1">
        <f>SQRT(POWER(Tabulka2[[#This Row],[sigma alpha]]*POWER(Tabulka2[[#This Row],[beta*]],-1/Tabulka2[[#This Row],[alpha]])*LN(Tabulka2[[#This Row],[beta*]])/Tabulka2[[#This Row],[alpha]]/Tabulka2[[#This Row],[alpha]],2) + POWER(Tabulka2[[#This Row],[sigma beta*]]*POWER(Tabulka2[[#This Row],[beta*]],-(1+Tabulka2[[#This Row],[alpha]])/Tabulka2[[#This Row],[alpha]])/Tabulka2[[#This Row],[alpha]],2))</f>
        <v>3161.4195736166548</v>
      </c>
    </row>
    <row r="28" spans="1:25" x14ac:dyDescent="0.3">
      <c r="A28" s="14">
        <v>1.9900000000000001E-2</v>
      </c>
      <c r="B28" s="1">
        <v>4.0000000000000002E-4</v>
      </c>
      <c r="C28" s="14">
        <f>1/A28*1000000000</f>
        <v>50251256281.407028</v>
      </c>
      <c r="D28" s="1">
        <f>1/Tabulka2[[#This Row],[Ju (GPa^{-1})]]^2*Tabulka2[[#This Row],[sigma Ju (Gpa^{-1})]]*1000000000</f>
        <v>1010075503.14386</v>
      </c>
      <c r="E28" s="14">
        <v>42000000000000</v>
      </c>
      <c r="F28" s="1">
        <v>26000000000000</v>
      </c>
      <c r="G28" s="15">
        <v>0.35</v>
      </c>
      <c r="H28" s="2">
        <v>0.03</v>
      </c>
      <c r="I28" s="16">
        <v>4.5999999999999998E-12</v>
      </c>
      <c r="J28" s="1">
        <v>4.0000000000000001E-13</v>
      </c>
      <c r="K28" s="14">
        <f>I28*C28</f>
        <v>0.23115577889447231</v>
      </c>
      <c r="L28" s="1">
        <f>Tabulka2[[#This Row],[rigidity (Pa)]]*Tabulka2[[#This Row],[sigma beta]]+Tabulka2[[#This Row],[sigma rigidity]]*Tabulka2[[#This Row],[beta]]+Tabulka2[[#This Row],[sigma rigidity]]*Tabulka2[[#This Row],[sigma beta]]</f>
        <v>2.5150880028282113E-2</v>
      </c>
      <c r="M28" s="17">
        <f>C28/E28/POWER(K28,1/G28)</f>
        <v>7.858010741415139E-2</v>
      </c>
      <c r="N28" s="9">
        <f>SQRT((Tabulka2[[#This Row],[sigma rigidity]]/Tabulka2[[#This Row],[viscosity (Pa*s)]]/Tabulka2[[#This Row],[beta*]]^(1/Tabulka2[[#This Row],[alpha]]))^2+(Tabulka2[[#This Row],[rigidity (Pa)]]*Tabulka2[[#This Row],[sigma viscosity]]/Tabulka2[[#This Row],[viscosity (Pa*s)]]^2/Tabulka2[[#This Row],[beta*]]^(1/Tabulka2[[#This Row],[alpha]]))^2+(Tabulka2[[#This Row],[rigidity (Pa)]]*Tabulka2[[#This Row],[sigma beta*]]/Tabulka2[[#This Row],[alpha]]/Tabulka2[[#This Row],[viscosity (Pa*s)]]/Tabulka2[[#This Row],[beta*]]^(1/Tabulka2[[#This Row],[alpha]]+1))^2+(Tabulka2[[#This Row],[rigidity (Pa)]]*LN(Tabulka2[[#This Row],[beta*]])*Tabulka2[[#This Row],[sigma alpha]]/Tabulka2[[#This Row],[viscosity (Pa*s)]]/Tabulka2[[#This Row],[beta*]]^(1/Tabulka2[[#This Row],[alpha]]))^2)</f>
        <v>5.4566264047003959E-2</v>
      </c>
      <c r="O28" s="9" t="s">
        <v>27</v>
      </c>
      <c r="P28">
        <v>1150</v>
      </c>
      <c r="Q28" s="15">
        <v>6410</v>
      </c>
      <c r="R28" s="14">
        <f>LOG10(M28)</f>
        <v>-1.1046873818700851</v>
      </c>
      <c r="S28" s="1">
        <f>Tabulka2[[#This Row],[sigma zeta]]/Tabulka2[[#This Row],[zeta]]/LN(10)</f>
        <v>0.30157540061369154</v>
      </c>
      <c r="T28" s="14">
        <f>POWER(E28,-G28)*POWER(C28,-(1-G28))</f>
        <v>1.8885011256506536E-12</v>
      </c>
      <c r="U28" s="1">
        <f>SQRT((Tabulka2[[#This Row],[alpha]]*Tabulka2[[#This Row],[viscosity (Pa*s)]]^(-Tabulka2[[#This Row],[alpha]]-1)*Tabulka2[[#This Row],[rigidity (Pa)]]^(-1+Tabulka2[[#This Row],[alpha]])*Tabulka2[[#This Row],[sigma viscosity]])^2+((1-Tabulka2[[#This Row],[alpha]])*Tabulka2[[#This Row],[viscosity (Pa*s)]]^(-Tabulka2[[#This Row],[alpha]])*Tabulka2[[#This Row],[rigidity (Pa)]]^(-2+Tabulka2[[#This Row],[alpha]])*Tabulka2[[#This Row],[sigma rigidity]])^2+(Tabulka2[[#This Row],[viscosity (Pa*s)]]^(-Tabulka2[[#This Row],[alpha]])*Tabulka2[[#This Row],[rigidity (Pa)]]^(-1+Tabulka2[[#This Row],[alpha]])*(LN(Tabulka2[[#This Row],[rigidity (Pa)]])-LN(Tabulka2[[#This Row],[viscosity (Pa*s)]]))*Tabulka2[[#This Row],[sigma alpha]])^2)</f>
        <v>5.5977176555792451E-13</v>
      </c>
      <c r="V28" s="1">
        <f>Tabulka2[[#This Row],[viscosity (Pa*s)]]/Tabulka2[[#This Row],[rigidity (Pa)]]</f>
        <v>835.80000000000007</v>
      </c>
      <c r="W28" s="1">
        <f>SQRT(POWER(Tabulka2[[#This Row],[sigma viscosity]]/Tabulka2[[#This Row],[rigidity (Pa)]],2) + POWER(Tabulka2[[#This Row],[viscosity (Pa*s)]]*Tabulka2[[#This Row],[sigma rigidity]]/Tabulka2[[#This Row],[rigidity (Pa)]]/Tabulka2[[#This Row],[rigidity (Pa)]],2))</f>
        <v>517.67267650514452</v>
      </c>
      <c r="X28" s="1">
        <f>Tabulka2[[#This Row],[beta*]]^(-1/Tabulka2[[#This Row],[alpha]])</f>
        <v>65.677253776747733</v>
      </c>
      <c r="Y28" s="1">
        <f>SQRT(POWER(Tabulka2[[#This Row],[sigma alpha]]*POWER(Tabulka2[[#This Row],[beta*]],-1/Tabulka2[[#This Row],[alpha]])*LN(Tabulka2[[#This Row],[beta*]])/Tabulka2[[#This Row],[alpha]]/Tabulka2[[#This Row],[alpha]],2) + POWER(Tabulka2[[#This Row],[sigma beta*]]*POWER(Tabulka2[[#This Row],[beta*]],-(1+Tabulka2[[#This Row],[alpha]])/Tabulka2[[#This Row],[alpha]])/Tabulka2[[#This Row],[alpha]],2))</f>
        <v>31.174328617973813</v>
      </c>
    </row>
    <row r="29" spans="1:25" x14ac:dyDescent="0.3">
      <c r="A29" s="14">
        <v>2.4400000000000002E-2</v>
      </c>
      <c r="B29" s="1">
        <v>8.9999999999999998E-4</v>
      </c>
      <c r="C29" s="14">
        <f>1/A29*1000000000</f>
        <v>40983606557.377045</v>
      </c>
      <c r="D29" s="1">
        <f>1/Tabulka2[[#This Row],[Ju (GPa^{-1})]]^2*Tabulka2[[#This Row],[sigma Ju (Gpa^{-1})]]*1000000000</f>
        <v>1511690405.8048909</v>
      </c>
      <c r="E29" s="14">
        <v>6300000000000</v>
      </c>
      <c r="F29" s="1">
        <v>1400000000000</v>
      </c>
      <c r="G29" s="15">
        <v>0.33</v>
      </c>
      <c r="H29" s="2">
        <v>0.03</v>
      </c>
      <c r="I29" s="16">
        <v>9.1999999999999996E-12</v>
      </c>
      <c r="J29" s="1">
        <v>9E-13</v>
      </c>
      <c r="K29" s="14">
        <f>I29*C29</f>
        <v>0.37704918032786877</v>
      </c>
      <c r="L29" s="1">
        <f>Tabulka2[[#This Row],[rigidity (Pa)]]*Tabulka2[[#This Row],[sigma beta]]+Tabulka2[[#This Row],[sigma rigidity]]*Tabulka2[[#This Row],[beta]]+Tabulka2[[#This Row],[sigma rigidity]]*Tabulka2[[#This Row],[sigma beta]]</f>
        <v>5.215331900026874E-2</v>
      </c>
      <c r="M29" s="17">
        <f>C29/E29/POWER(K29,1/G29)</f>
        <v>0.12500058497054123</v>
      </c>
      <c r="N29" s="9">
        <f>SQRT((Tabulka2[[#This Row],[sigma rigidity]]/Tabulka2[[#This Row],[viscosity (Pa*s)]]/Tabulka2[[#This Row],[beta*]]^(1/Tabulka2[[#This Row],[alpha]]))^2+(Tabulka2[[#This Row],[rigidity (Pa)]]*Tabulka2[[#This Row],[sigma viscosity]]/Tabulka2[[#This Row],[viscosity (Pa*s)]]^2/Tabulka2[[#This Row],[beta*]]^(1/Tabulka2[[#This Row],[alpha]]))^2+(Tabulka2[[#This Row],[rigidity (Pa)]]*Tabulka2[[#This Row],[sigma beta*]]/Tabulka2[[#This Row],[alpha]]/Tabulka2[[#This Row],[viscosity (Pa*s)]]/Tabulka2[[#This Row],[beta*]]^(1/Tabulka2[[#This Row],[alpha]]+1))^2+(Tabulka2[[#This Row],[rigidity (Pa)]]*LN(Tabulka2[[#This Row],[beta*]])*Tabulka2[[#This Row],[sigma alpha]]/Tabulka2[[#This Row],[viscosity (Pa*s)]]/Tabulka2[[#This Row],[beta*]]^(1/Tabulka2[[#This Row],[alpha]]))^2)</f>
        <v>5.9593512832932842E-2</v>
      </c>
      <c r="O29" s="9" t="s">
        <v>27</v>
      </c>
      <c r="P29">
        <v>1200</v>
      </c>
      <c r="Q29" s="15">
        <v>6410</v>
      </c>
      <c r="R29" s="1">
        <f>LOG10(M29)</f>
        <v>-0.9030879546008741</v>
      </c>
      <c r="S29" s="1">
        <f>Tabulka2[[#This Row],[sigma zeta]]/Tabulka2[[#This Row],[zeta]]/LN(10)</f>
        <v>0.20704810130826778</v>
      </c>
      <c r="T29" s="1">
        <f>POWER(E29,-G29)*POWER(C29,-(1-G29))</f>
        <v>4.6320026835433617E-12</v>
      </c>
      <c r="U29" s="1">
        <f>SQRT((Tabulka2[[#This Row],[alpha]]*Tabulka2[[#This Row],[viscosity (Pa*s)]]^(-Tabulka2[[#This Row],[alpha]]-1)*Tabulka2[[#This Row],[rigidity (Pa)]]^(-1+Tabulka2[[#This Row],[alpha]])*Tabulka2[[#This Row],[sigma viscosity]])^2+((1-Tabulka2[[#This Row],[alpha]])*Tabulka2[[#This Row],[viscosity (Pa*s)]]^(-Tabulka2[[#This Row],[alpha]])*Tabulka2[[#This Row],[rigidity (Pa)]]^(-2+Tabulka2[[#This Row],[alpha]])*Tabulka2[[#This Row],[sigma rigidity]])^2+(Tabulka2[[#This Row],[viscosity (Pa*s)]]^(-Tabulka2[[#This Row],[alpha]])*Tabulka2[[#This Row],[rigidity (Pa)]]^(-1+Tabulka2[[#This Row],[alpha]])*(LN(Tabulka2[[#This Row],[rigidity (Pa)]])-LN(Tabulka2[[#This Row],[viscosity (Pa*s)]]))*Tabulka2[[#This Row],[sigma alpha]])^2)</f>
        <v>7.8615636612870349E-13</v>
      </c>
      <c r="V29" s="1">
        <f>Tabulka2[[#This Row],[viscosity (Pa*s)]]/Tabulka2[[#This Row],[rigidity (Pa)]]</f>
        <v>153.72000000000003</v>
      </c>
      <c r="W29" s="1">
        <f>SQRT(POWER(Tabulka2[[#This Row],[sigma viscosity]]/Tabulka2[[#This Row],[rigidity (Pa)]],2) + POWER(Tabulka2[[#This Row],[viscosity (Pa*s)]]*Tabulka2[[#This Row],[sigma rigidity]]/Tabulka2[[#This Row],[rigidity (Pa)]]/Tabulka2[[#This Row],[rigidity (Pa)]],2))</f>
        <v>34.627366345132288</v>
      </c>
      <c r="X29" s="1">
        <f>Tabulka2[[#This Row],[beta*]]^(-1/Tabulka2[[#This Row],[alpha]])</f>
        <v>19.215089921671602</v>
      </c>
      <c r="Y29" s="1">
        <f>SQRT(POWER(Tabulka2[[#This Row],[sigma alpha]]*POWER(Tabulka2[[#This Row],[beta*]],-1/Tabulka2[[#This Row],[alpha]])*LN(Tabulka2[[#This Row],[beta*]])/Tabulka2[[#This Row],[alpha]]/Tabulka2[[#This Row],[alpha]],2) + POWER(Tabulka2[[#This Row],[sigma beta*]]*POWER(Tabulka2[[#This Row],[beta*]],-(1+Tabulka2[[#This Row],[alpha]])/Tabulka2[[#This Row],[alpha]])/Tabulka2[[#This Row],[alpha]],2))</f>
        <v>9.5668505597016402</v>
      </c>
    </row>
    <row r="30" spans="1:25" x14ac:dyDescent="0.3">
      <c r="A30" s="14">
        <v>2.8000000000000001E-2</v>
      </c>
      <c r="B30" s="1">
        <v>1E-3</v>
      </c>
      <c r="C30" s="14">
        <f>1/A30*1000000000</f>
        <v>35714285714.285713</v>
      </c>
      <c r="D30" s="1">
        <f>1/Tabulka2[[#This Row],[Ju (GPa^{-1})]]^2*Tabulka2[[#This Row],[sigma Ju (Gpa^{-1})]]*1000000000</f>
        <v>1275510204.0816326</v>
      </c>
      <c r="E30" s="14">
        <v>2500000000000</v>
      </c>
      <c r="F30" s="1">
        <v>800000000000</v>
      </c>
      <c r="G30" s="15">
        <v>0.33</v>
      </c>
      <c r="H30" s="2">
        <v>0.04</v>
      </c>
      <c r="I30" s="16">
        <v>1.4E-11</v>
      </c>
      <c r="J30" s="1">
        <v>9.9999999999999998E-13</v>
      </c>
      <c r="K30" s="14">
        <f>I30*C30</f>
        <v>0.5</v>
      </c>
      <c r="L30" s="1">
        <f>Tabulka2[[#This Row],[rigidity (Pa)]]*Tabulka2[[#This Row],[sigma beta]]+Tabulka2[[#This Row],[sigma rigidity]]*Tabulka2[[#This Row],[beta]]+Tabulka2[[#This Row],[sigma rigidity]]*Tabulka2[[#This Row],[sigma beta]]</f>
        <v>5.4846938775510203E-2</v>
      </c>
      <c r="M30" s="17">
        <f>C30/E30/POWER(K30,1/G30)</f>
        <v>0.1167116121503273</v>
      </c>
      <c r="N30" s="9">
        <f>SQRT((Tabulka2[[#This Row],[sigma rigidity]]/Tabulka2[[#This Row],[viscosity (Pa*s)]]/Tabulka2[[#This Row],[beta*]]^(1/Tabulka2[[#This Row],[alpha]]))^2+(Tabulka2[[#This Row],[rigidity (Pa)]]*Tabulka2[[#This Row],[sigma viscosity]]/Tabulka2[[#This Row],[viscosity (Pa*s)]]^2/Tabulka2[[#This Row],[beta*]]^(1/Tabulka2[[#This Row],[alpha]]))^2+(Tabulka2[[#This Row],[rigidity (Pa)]]*Tabulka2[[#This Row],[sigma beta*]]/Tabulka2[[#This Row],[alpha]]/Tabulka2[[#This Row],[viscosity (Pa*s)]]/Tabulka2[[#This Row],[beta*]]^(1/Tabulka2[[#This Row],[alpha]]+1))^2+(Tabulka2[[#This Row],[rigidity (Pa)]]*LN(Tabulka2[[#This Row],[beta*]])*Tabulka2[[#This Row],[sigma alpha]]/Tabulka2[[#This Row],[viscosity (Pa*s)]]/Tabulka2[[#This Row],[beta*]]^(1/Tabulka2[[#This Row],[alpha]]))^2)</f>
        <v>5.4109116772264175E-2</v>
      </c>
      <c r="O30" s="9" t="s">
        <v>27</v>
      </c>
      <c r="P30">
        <v>1250</v>
      </c>
      <c r="Q30">
        <v>6410</v>
      </c>
      <c r="R30" s="1">
        <f>LOG10(M30)</f>
        <v>-0.93288593194158664</v>
      </c>
      <c r="S30" s="1">
        <f>Tabulka2[[#This Row],[sigma zeta]]/Tabulka2[[#This Row],[zeta]]/LN(10)</f>
        <v>0.201344925341151</v>
      </c>
      <c r="T30" s="1">
        <f>POWER(E30,-G30)*POWER(C30,-(1-G30))</f>
        <v>6.8908957256521576E-12</v>
      </c>
      <c r="U30" s="1">
        <f>SQRT((Tabulka2[[#This Row],[alpha]]*Tabulka2[[#This Row],[viscosity (Pa*s)]]^(-Tabulka2[[#This Row],[alpha]]-1)*Tabulka2[[#This Row],[rigidity (Pa)]]^(-1+Tabulka2[[#This Row],[alpha]])*Tabulka2[[#This Row],[sigma viscosity]])^2+((1-Tabulka2[[#This Row],[alpha]])*Tabulka2[[#This Row],[viscosity (Pa*s)]]^(-Tabulka2[[#This Row],[alpha]])*Tabulka2[[#This Row],[rigidity (Pa)]]^(-2+Tabulka2[[#This Row],[alpha]])*Tabulka2[[#This Row],[sigma rigidity]])^2+(Tabulka2[[#This Row],[viscosity (Pa*s)]]^(-Tabulka2[[#This Row],[alpha]])*Tabulka2[[#This Row],[rigidity (Pa)]]^(-1+Tabulka2[[#This Row],[alpha]])*(LN(Tabulka2[[#This Row],[rigidity (Pa)]])-LN(Tabulka2[[#This Row],[viscosity (Pa*s)]]))*Tabulka2[[#This Row],[sigma alpha]])^2)</f>
        <v>1.3885364424471045E-12</v>
      </c>
      <c r="V30" s="1">
        <f>Tabulka2[[#This Row],[viscosity (Pa*s)]]/Tabulka2[[#This Row],[rigidity (Pa)]]</f>
        <v>70</v>
      </c>
      <c r="W30" s="1">
        <f>SQRT(POWER(Tabulka2[[#This Row],[sigma viscosity]]/Tabulka2[[#This Row],[rigidity (Pa)]],2) + POWER(Tabulka2[[#This Row],[viscosity (Pa*s)]]*Tabulka2[[#This Row],[sigma rigidity]]/Tabulka2[[#This Row],[rigidity (Pa)]]/Tabulka2[[#This Row],[rigidity (Pa)]],2))</f>
        <v>22.539077177204931</v>
      </c>
      <c r="X30" s="1">
        <f>Tabulka2[[#This Row],[beta*]]^(-1/Tabulka2[[#This Row],[alpha]])</f>
        <v>8.1698128505229111</v>
      </c>
      <c r="Y30" s="1">
        <f>SQRT(POWER(Tabulka2[[#This Row],[sigma alpha]]*POWER(Tabulka2[[#This Row],[beta*]],-1/Tabulka2[[#This Row],[alpha]])*LN(Tabulka2[[#This Row],[beta*]])/Tabulka2[[#This Row],[alpha]]/Tabulka2[[#This Row],[alpha]],2) + POWER(Tabulka2[[#This Row],[sigma beta*]]*POWER(Tabulka2[[#This Row],[beta*]],-(1+Tabulka2[[#This Row],[alpha]])/Tabulka2[[#This Row],[alpha]])/Tabulka2[[#This Row],[alpha]],2))</f>
        <v>3.4207471348073883</v>
      </c>
    </row>
    <row r="31" spans="1:25" x14ac:dyDescent="0.3">
      <c r="A31" s="1">
        <v>2.9000000000000001E-2</v>
      </c>
      <c r="B31" s="1">
        <v>3.0000000000000001E-3</v>
      </c>
      <c r="C31" s="1">
        <f>1/A31*1000000000</f>
        <v>34482758620.689651</v>
      </c>
      <c r="D31" s="1">
        <f>1/Tabulka2[[#This Row],[Ju (GPa^{-1})]]^2*Tabulka2[[#This Row],[sigma Ju (Gpa^{-1})]]*1000000000</f>
        <v>3567181926.2782397</v>
      </c>
      <c r="E31" s="1">
        <v>510000000000</v>
      </c>
      <c r="F31" s="1">
        <v>120000000000</v>
      </c>
      <c r="G31">
        <v>0.31</v>
      </c>
      <c r="H31" s="2">
        <v>0.05</v>
      </c>
      <c r="I31" s="2">
        <v>2.5000000000000001E-11</v>
      </c>
      <c r="J31" s="1">
        <v>3.0000000000000001E-12</v>
      </c>
      <c r="K31" s="1">
        <f>I31*C31</f>
        <v>0.86206896551724133</v>
      </c>
      <c r="L31" s="1">
        <f>Tabulka2[[#This Row],[rigidity (Pa)]]*Tabulka2[[#This Row],[sigma beta]]+Tabulka2[[#This Row],[sigma rigidity]]*Tabulka2[[#This Row],[beta]]+Tabulka2[[#This Row],[sigma rigidity]]*Tabulka2[[#This Row],[sigma beta]]</f>
        <v>0.20332936979785968</v>
      </c>
      <c r="M31" s="13">
        <f>C31/E31/POWER(K31,1/G31)</f>
        <v>0.10913418851088058</v>
      </c>
      <c r="N31" s="9">
        <f>SQRT((Tabulka2[[#This Row],[sigma rigidity]]/Tabulka2[[#This Row],[viscosity (Pa*s)]]/Tabulka2[[#This Row],[beta*]]^(1/Tabulka2[[#This Row],[alpha]]))^2+(Tabulka2[[#This Row],[rigidity (Pa)]]*Tabulka2[[#This Row],[sigma viscosity]]/Tabulka2[[#This Row],[viscosity (Pa*s)]]^2/Tabulka2[[#This Row],[beta*]]^(1/Tabulka2[[#This Row],[alpha]]))^2+(Tabulka2[[#This Row],[rigidity (Pa)]]*Tabulka2[[#This Row],[sigma beta*]]/Tabulka2[[#This Row],[alpha]]/Tabulka2[[#This Row],[viscosity (Pa*s)]]/Tabulka2[[#This Row],[beta*]]^(1/Tabulka2[[#This Row],[alpha]]+1))^2+(Tabulka2[[#This Row],[rigidity (Pa)]]*LN(Tabulka2[[#This Row],[beta*]])*Tabulka2[[#This Row],[sigma alpha]]/Tabulka2[[#This Row],[viscosity (Pa*s)]]/Tabulka2[[#This Row],[beta*]]^(1/Tabulka2[[#This Row],[alpha]]))^2)</f>
        <v>8.764811462145769E-2</v>
      </c>
      <c r="O31" s="9" t="s">
        <v>27</v>
      </c>
      <c r="P31">
        <v>1300</v>
      </c>
      <c r="Q31">
        <v>6410</v>
      </c>
      <c r="R31" s="1">
        <f>LOG10(M31)</f>
        <v>-0.9620391764907037</v>
      </c>
      <c r="S31" s="1">
        <f>Tabulka2[[#This Row],[sigma zeta]]/Tabulka2[[#This Row],[zeta]]/LN(10)</f>
        <v>0.34879163943687308</v>
      </c>
      <c r="T31" s="1">
        <f>POWER(E31,-G31)*POWER(C31,-(1-G31))</f>
        <v>1.2580788575976028E-11</v>
      </c>
      <c r="U31" s="1">
        <f>SQRT((Tabulka2[[#This Row],[alpha]]*Tabulka2[[#This Row],[viscosity (Pa*s)]]^(-Tabulka2[[#This Row],[alpha]]-1)*Tabulka2[[#This Row],[rigidity (Pa)]]^(-1+Tabulka2[[#This Row],[alpha]])*Tabulka2[[#This Row],[sigma viscosity]])^2+((1-Tabulka2[[#This Row],[alpha]])*Tabulka2[[#This Row],[viscosity (Pa*s)]]^(-Tabulka2[[#This Row],[alpha]])*Tabulka2[[#This Row],[rigidity (Pa)]]^(-2+Tabulka2[[#This Row],[alpha]])*Tabulka2[[#This Row],[sigma rigidity]])^2+(Tabulka2[[#This Row],[viscosity (Pa*s)]]^(-Tabulka2[[#This Row],[alpha]])*Tabulka2[[#This Row],[rigidity (Pa)]]^(-1+Tabulka2[[#This Row],[alpha]])*(LN(Tabulka2[[#This Row],[rigidity (Pa)]])-LN(Tabulka2[[#This Row],[viscosity (Pa*s)]]))*Tabulka2[[#This Row],[sigma alpha]])^2)</f>
        <v>2.1260734235163454E-12</v>
      </c>
      <c r="V31" s="1">
        <f>Tabulka2[[#This Row],[viscosity (Pa*s)]]/Tabulka2[[#This Row],[rigidity (Pa)]]</f>
        <v>14.790000000000001</v>
      </c>
      <c r="W31" s="1">
        <f>SQRT(POWER(Tabulka2[[#This Row],[sigma viscosity]]/Tabulka2[[#This Row],[rigidity (Pa)]],2) + POWER(Tabulka2[[#This Row],[viscosity (Pa*s)]]*Tabulka2[[#This Row],[sigma rigidity]]/Tabulka2[[#This Row],[rigidity (Pa)]]/Tabulka2[[#This Row],[rigidity (Pa)]],2))</f>
        <v>3.8014865513375167</v>
      </c>
      <c r="X31" s="1">
        <f>Tabulka2[[#This Row],[beta*]]^(-1/Tabulka2[[#This Row],[alpha]])</f>
        <v>1.614094648075924</v>
      </c>
      <c r="Y31" s="1">
        <f>SQRT(POWER(Tabulka2[[#This Row],[sigma alpha]]*POWER(Tabulka2[[#This Row],[beta*]],-1/Tabulka2[[#This Row],[alpha]])*LN(Tabulka2[[#This Row],[beta*]])/Tabulka2[[#This Row],[alpha]]/Tabulka2[[#This Row],[alpha]],2) + POWER(Tabulka2[[#This Row],[sigma beta*]]*POWER(Tabulka2[[#This Row],[beta*]],-(1+Tabulka2[[#This Row],[alpha]])/Tabulka2[[#This Row],[alpha]])/Tabulka2[[#This Row],[alpha]],2))</f>
        <v>1.2343855497710625</v>
      </c>
    </row>
    <row r="32" spans="1:25" x14ac:dyDescent="0.3">
      <c r="A32" s="1">
        <v>2.9000000000000001E-2</v>
      </c>
      <c r="B32" s="1">
        <v>4.0000000000000001E-3</v>
      </c>
      <c r="C32" s="1">
        <f>1/A32*1000000000</f>
        <v>34482758620.689651</v>
      </c>
      <c r="D32" s="1">
        <f>1/Tabulka2[[#This Row],[Ju (GPa^{-1})]]^2*Tabulka2[[#This Row],[sigma Ju (Gpa^{-1})]]*1000000000</f>
        <v>4756242568.370986</v>
      </c>
      <c r="E32" s="1">
        <v>450000000000</v>
      </c>
      <c r="F32" s="1">
        <v>100000000000</v>
      </c>
      <c r="G32">
        <v>0.31</v>
      </c>
      <c r="H32" s="2">
        <v>0.05</v>
      </c>
      <c r="I32" s="2">
        <v>2.8E-11</v>
      </c>
      <c r="J32" s="1">
        <v>3.9999999999999999E-12</v>
      </c>
      <c r="K32" s="1">
        <f>I32*C32</f>
        <v>0.96551724137931028</v>
      </c>
      <c r="L32" s="1">
        <f>Tabulka2[[#This Row],[rigidity (Pa)]]*Tabulka2[[#This Row],[sigma beta]]+Tabulka2[[#This Row],[sigma rigidity]]*Tabulka2[[#This Row],[beta]]+Tabulka2[[#This Row],[sigma rigidity]]*Tabulka2[[#This Row],[sigma beta]]</f>
        <v>0.29013079667063013</v>
      </c>
      <c r="M32" s="13">
        <f>C32/E32/POWER(K32,1/G32)</f>
        <v>8.5812522957254014E-2</v>
      </c>
      <c r="N32" s="4">
        <f>SQRT((Tabulka2[[#This Row],[sigma rigidity]]/Tabulka2[[#This Row],[viscosity (Pa*s)]]/Tabulka2[[#This Row],[beta*]]^(1/Tabulka2[[#This Row],[alpha]]))^2+(Tabulka2[[#This Row],[rigidity (Pa)]]*Tabulka2[[#This Row],[sigma viscosity]]/Tabulka2[[#This Row],[viscosity (Pa*s)]]^2/Tabulka2[[#This Row],[beta*]]^(1/Tabulka2[[#This Row],[alpha]]))^2+(Tabulka2[[#This Row],[rigidity (Pa)]]*Tabulka2[[#This Row],[sigma beta*]]/Tabulka2[[#This Row],[alpha]]/Tabulka2[[#This Row],[viscosity (Pa*s)]]/Tabulka2[[#This Row],[beta*]]^(1/Tabulka2[[#This Row],[alpha]]+1))^2+(Tabulka2[[#This Row],[rigidity (Pa)]]*LN(Tabulka2[[#This Row],[beta*]])*Tabulka2[[#This Row],[sigma alpha]]/Tabulka2[[#This Row],[viscosity (Pa*s)]]/Tabulka2[[#This Row],[beta*]]^(1/Tabulka2[[#This Row],[alpha]]))^2)</f>
        <v>8.6155660126173789E-2</v>
      </c>
      <c r="O32" s="4" t="s">
        <v>27</v>
      </c>
      <c r="P32">
        <v>1300</v>
      </c>
      <c r="Q32">
        <v>6410</v>
      </c>
      <c r="R32" s="1">
        <f>LOG10(M32)</f>
        <v>-1.0664493292332131</v>
      </c>
      <c r="S32" s="1">
        <f>Tabulka2[[#This Row],[sigma zeta]]/Tabulka2[[#This Row],[zeta]]/LN(10)</f>
        <v>0.43603108833156995</v>
      </c>
      <c r="T32" s="1">
        <f>POWER(E32,-G32)*POWER(C32,-(1-G32))</f>
        <v>1.3078524168623892E-11</v>
      </c>
      <c r="U32" s="1">
        <f>SQRT((Tabulka2[[#This Row],[alpha]]*Tabulka2[[#This Row],[viscosity (Pa*s)]]^(-Tabulka2[[#This Row],[alpha]]-1)*Tabulka2[[#This Row],[rigidity (Pa)]]^(-1+Tabulka2[[#This Row],[alpha]])*Tabulka2[[#This Row],[sigma viscosity]])^2+((1-Tabulka2[[#This Row],[alpha]])*Tabulka2[[#This Row],[viscosity (Pa*s)]]^(-Tabulka2[[#This Row],[alpha]])*Tabulka2[[#This Row],[rigidity (Pa)]]^(-2+Tabulka2[[#This Row],[alpha]])*Tabulka2[[#This Row],[sigma rigidity]])^2+(Tabulka2[[#This Row],[viscosity (Pa*s)]]^(-Tabulka2[[#This Row],[alpha]])*Tabulka2[[#This Row],[rigidity (Pa)]]^(-1+Tabulka2[[#This Row],[alpha]])*(LN(Tabulka2[[#This Row],[rigidity (Pa)]])-LN(Tabulka2[[#This Row],[viscosity (Pa*s)]]))*Tabulka2[[#This Row],[sigma alpha]])^2)</f>
        <v>2.2765705744303066E-12</v>
      </c>
      <c r="V32" s="1">
        <f>Tabulka2[[#This Row],[viscosity (Pa*s)]]/Tabulka2[[#This Row],[rigidity (Pa)]]</f>
        <v>13.05</v>
      </c>
      <c r="W32" s="1">
        <f>SQRT(POWER(Tabulka2[[#This Row],[sigma viscosity]]/Tabulka2[[#This Row],[rigidity (Pa)]],2) + POWER(Tabulka2[[#This Row],[viscosity (Pa*s)]]*Tabulka2[[#This Row],[sigma rigidity]]/Tabulka2[[#This Row],[rigidity (Pa)]]/Tabulka2[[#This Row],[rigidity (Pa)]],2))</f>
        <v>3.4132096331752027</v>
      </c>
      <c r="X32" s="1">
        <f>Tabulka2[[#This Row],[beta*]]^(-1/Tabulka2[[#This Row],[alpha]])</f>
        <v>1.119853424592165</v>
      </c>
      <c r="Y32" s="1">
        <f>SQRT(POWER(Tabulka2[[#This Row],[sigma alpha]]*POWER(Tabulka2[[#This Row],[beta*]],-1/Tabulka2[[#This Row],[alpha]])*LN(Tabulka2[[#This Row],[beta*]])/Tabulka2[[#This Row],[alpha]]/Tabulka2[[#This Row],[alpha]],2) + POWER(Tabulka2[[#This Row],[sigma beta*]]*POWER(Tabulka2[[#This Row],[beta*]],-(1+Tabulka2[[#This Row],[alpha]])/Tabulka2[[#This Row],[alpha]])/Tabulka2[[#This Row],[alpha]],2))</f>
        <v>1.0857011794987068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Michaela</dc:creator>
  <cp:lastModifiedBy>Michaela</cp:lastModifiedBy>
  <dcterms:created xsi:type="dcterms:W3CDTF">2022-11-21T20:34:04Z</dcterms:created>
  <dcterms:modified xsi:type="dcterms:W3CDTF">2023-06-22T21:57:25Z</dcterms:modified>
</cp:coreProperties>
</file>