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R\Venus\Andrade_parameterisation\Reformatters\Datasets\"/>
    </mc:Choice>
  </mc:AlternateContent>
  <xr:revisionPtr revIDLastSave="0" documentId="13_ncr:1_{87AA1AD4-80B3-46DD-8B84-311A7CB45334}" xr6:coauthVersionLast="47" xr6:coauthVersionMax="47" xr10:uidLastSave="{00000000-0000-0000-0000-000000000000}"/>
  <bookViews>
    <workbookView xWindow="1152" yWindow="180" windowWidth="19116" windowHeight="12180" xr2:uid="{15175D94-5C73-421B-895B-E8474204E44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V37" i="1" s="1"/>
  <c r="D36" i="1"/>
  <c r="C36" i="1"/>
  <c r="T36" i="1" s="1"/>
  <c r="D35" i="1"/>
  <c r="C35" i="1"/>
  <c r="T35" i="1" s="1"/>
  <c r="D34" i="1"/>
  <c r="C34" i="1"/>
  <c r="T34" i="1" s="1"/>
  <c r="D33" i="1"/>
  <c r="C33" i="1"/>
  <c r="T33" i="1" s="1"/>
  <c r="D32" i="1"/>
  <c r="C32" i="1"/>
  <c r="T32" i="1" s="1"/>
  <c r="D31" i="1"/>
  <c r="C31" i="1"/>
  <c r="T31" i="1" s="1"/>
  <c r="D30" i="1"/>
  <c r="C30" i="1"/>
  <c r="T30" i="1" s="1"/>
  <c r="D29" i="1"/>
  <c r="C29" i="1"/>
  <c r="T29" i="1" s="1"/>
  <c r="D28" i="1"/>
  <c r="C28" i="1"/>
  <c r="T28" i="1" s="1"/>
  <c r="D27" i="1"/>
  <c r="C27" i="1"/>
  <c r="T27" i="1" s="1"/>
  <c r="D26" i="1"/>
  <c r="C26" i="1"/>
  <c r="T26" i="1" s="1"/>
  <c r="D25" i="1"/>
  <c r="C25" i="1"/>
  <c r="T25" i="1" s="1"/>
  <c r="D24" i="1"/>
  <c r="C24" i="1"/>
  <c r="T24" i="1" s="1"/>
  <c r="D23" i="1"/>
  <c r="C23" i="1"/>
  <c r="T23" i="1" s="1"/>
  <c r="D22" i="1"/>
  <c r="C22" i="1"/>
  <c r="T22" i="1" s="1"/>
  <c r="D21" i="1"/>
  <c r="C21" i="1"/>
  <c r="T21" i="1" s="1"/>
  <c r="D20" i="1"/>
  <c r="C20" i="1"/>
  <c r="T20" i="1" s="1"/>
  <c r="D19" i="1"/>
  <c r="C19" i="1"/>
  <c r="T19" i="1" s="1"/>
  <c r="D18" i="1"/>
  <c r="C18" i="1"/>
  <c r="T18" i="1" s="1"/>
  <c r="D17" i="1"/>
  <c r="C17" i="1"/>
  <c r="T17" i="1" s="1"/>
  <c r="D16" i="1"/>
  <c r="C16" i="1"/>
  <c r="T16" i="1" s="1"/>
  <c r="D15" i="1"/>
  <c r="C15" i="1"/>
  <c r="T15" i="1" s="1"/>
  <c r="D14" i="1"/>
  <c r="C14" i="1"/>
  <c r="T14" i="1" s="1"/>
  <c r="D13" i="1"/>
  <c r="C13" i="1"/>
  <c r="T13" i="1" s="1"/>
  <c r="D12" i="1"/>
  <c r="C12" i="1"/>
  <c r="T12" i="1" s="1"/>
  <c r="D11" i="1"/>
  <c r="C11" i="1"/>
  <c r="T11" i="1" s="1"/>
  <c r="D10" i="1"/>
  <c r="C10" i="1"/>
  <c r="T10" i="1" s="1"/>
  <c r="D9" i="1"/>
  <c r="C9" i="1"/>
  <c r="T9" i="1" s="1"/>
  <c r="D8" i="1"/>
  <c r="C8" i="1"/>
  <c r="T8" i="1" s="1"/>
  <c r="D7" i="1"/>
  <c r="C7" i="1"/>
  <c r="T7" i="1" s="1"/>
  <c r="D6" i="1"/>
  <c r="C6" i="1"/>
  <c r="T6" i="1" s="1"/>
  <c r="D5" i="1"/>
  <c r="C5" i="1"/>
  <c r="T5" i="1" s="1"/>
  <c r="D4" i="1"/>
  <c r="C4" i="1"/>
  <c r="T4" i="1" s="1"/>
  <c r="D3" i="1"/>
  <c r="C3" i="1"/>
  <c r="T3" i="1" s="1"/>
  <c r="U22" i="1" l="1"/>
  <c r="L19" i="1"/>
  <c r="W21" i="1"/>
  <c r="W37" i="1"/>
  <c r="W13" i="1"/>
  <c r="K24" i="1"/>
  <c r="U28" i="1"/>
  <c r="W33" i="1"/>
  <c r="W29" i="1"/>
  <c r="K15" i="1"/>
  <c r="W27" i="1"/>
  <c r="W25" i="1"/>
  <c r="W17" i="1"/>
  <c r="W9" i="1"/>
  <c r="W5" i="1"/>
  <c r="K9" i="1"/>
  <c r="N9" i="1" s="1"/>
  <c r="L11" i="1"/>
  <c r="L30" i="1"/>
  <c r="U36" i="1"/>
  <c r="W36" i="1"/>
  <c r="W32" i="1"/>
  <c r="W28" i="1"/>
  <c r="W24" i="1"/>
  <c r="W20" i="1"/>
  <c r="W16" i="1"/>
  <c r="W12" i="1"/>
  <c r="W8" i="1"/>
  <c r="W4" i="1"/>
  <c r="K18" i="1"/>
  <c r="V25" i="1"/>
  <c r="W35" i="1"/>
  <c r="W31" i="1"/>
  <c r="W23" i="1"/>
  <c r="W19" i="1"/>
  <c r="W15" i="1"/>
  <c r="W11" i="1"/>
  <c r="W7" i="1"/>
  <c r="W3" i="1"/>
  <c r="K8" i="1"/>
  <c r="U11" i="1"/>
  <c r="U17" i="1"/>
  <c r="W34" i="1"/>
  <c r="W30" i="1"/>
  <c r="W26" i="1"/>
  <c r="W22" i="1"/>
  <c r="W18" i="1"/>
  <c r="W14" i="1"/>
  <c r="W10" i="1"/>
  <c r="W6" i="1"/>
  <c r="L3" i="1"/>
  <c r="V8" i="1"/>
  <c r="L9" i="1"/>
  <c r="U13" i="1"/>
  <c r="U14" i="1"/>
  <c r="L15" i="1"/>
  <c r="N15" i="1" s="1"/>
  <c r="U18" i="1"/>
  <c r="U23" i="1"/>
  <c r="U27" i="1"/>
  <c r="K30" i="1"/>
  <c r="K31" i="1"/>
  <c r="L34" i="1"/>
  <c r="V9" i="1"/>
  <c r="K13" i="1"/>
  <c r="K14" i="1"/>
  <c r="K26" i="1"/>
  <c r="K27" i="1"/>
  <c r="U6" i="1"/>
  <c r="U9" i="1"/>
  <c r="K11" i="1"/>
  <c r="K12" i="1"/>
  <c r="V13" i="1"/>
  <c r="L14" i="1"/>
  <c r="U24" i="1"/>
  <c r="L26" i="1"/>
  <c r="U32" i="1"/>
  <c r="U34" i="1"/>
  <c r="U35" i="1"/>
  <c r="U30" i="1"/>
  <c r="U31" i="1"/>
  <c r="K34" i="1"/>
  <c r="K35" i="1"/>
  <c r="V10" i="1"/>
  <c r="V29" i="1"/>
  <c r="V33" i="1"/>
  <c r="K3" i="1"/>
  <c r="U5" i="1"/>
  <c r="K6" i="1"/>
  <c r="L7" i="1"/>
  <c r="U10" i="1"/>
  <c r="V11" i="1"/>
  <c r="V12" i="1"/>
  <c r="L13" i="1"/>
  <c r="V14" i="1"/>
  <c r="U15" i="1"/>
  <c r="K16" i="1"/>
  <c r="K17" i="1"/>
  <c r="V17" i="1"/>
  <c r="L18" i="1"/>
  <c r="K19" i="1"/>
  <c r="U21" i="1"/>
  <c r="K22" i="1"/>
  <c r="V23" i="1"/>
  <c r="L24" i="1"/>
  <c r="N24" i="1" s="1"/>
  <c r="K25" i="1"/>
  <c r="V26" i="1"/>
  <c r="L27" i="1"/>
  <c r="N27" i="1" s="1"/>
  <c r="K28" i="1"/>
  <c r="U29" i="1"/>
  <c r="V30" i="1"/>
  <c r="L31" i="1"/>
  <c r="K32" i="1"/>
  <c r="U33" i="1"/>
  <c r="V34" i="1"/>
  <c r="L35" i="1"/>
  <c r="K36" i="1"/>
  <c r="U37" i="1"/>
  <c r="V7" i="1"/>
  <c r="U3" i="1"/>
  <c r="K4" i="1"/>
  <c r="K5" i="1"/>
  <c r="V5" i="1"/>
  <c r="L6" i="1"/>
  <c r="K7" i="1"/>
  <c r="K10" i="1"/>
  <c r="V15" i="1"/>
  <c r="V16" i="1"/>
  <c r="L17" i="1"/>
  <c r="V18" i="1"/>
  <c r="U19" i="1"/>
  <c r="K20" i="1"/>
  <c r="K21" i="1"/>
  <c r="V21" i="1"/>
  <c r="L22" i="1"/>
  <c r="K23" i="1"/>
  <c r="V24" i="1"/>
  <c r="L25" i="1"/>
  <c r="V27" i="1"/>
  <c r="L28" i="1"/>
  <c r="K29" i="1"/>
  <c r="V31" i="1"/>
  <c r="L32" i="1"/>
  <c r="K33" i="1"/>
  <c r="V35" i="1"/>
  <c r="L36" i="1"/>
  <c r="K37" i="1"/>
  <c r="V3" i="1"/>
  <c r="V4" i="1"/>
  <c r="L5" i="1"/>
  <c r="V6" i="1"/>
  <c r="U7" i="1"/>
  <c r="L10" i="1"/>
  <c r="V19" i="1"/>
  <c r="V20" i="1"/>
  <c r="L21" i="1"/>
  <c r="V22" i="1"/>
  <c r="L23" i="1"/>
  <c r="U25" i="1"/>
  <c r="V28" i="1"/>
  <c r="L29" i="1"/>
  <c r="V32" i="1"/>
  <c r="L33" i="1"/>
  <c r="V36" i="1"/>
  <c r="L37" i="1"/>
  <c r="U4" i="1"/>
  <c r="N6" i="1"/>
  <c r="U8" i="1"/>
  <c r="U12" i="1"/>
  <c r="U16" i="1"/>
  <c r="U20" i="1"/>
  <c r="N22" i="1"/>
  <c r="L8" i="1"/>
  <c r="L12" i="1"/>
  <c r="N12" i="1" s="1"/>
  <c r="L16" i="1"/>
  <c r="L20" i="1"/>
  <c r="L4" i="1"/>
  <c r="M12" i="1"/>
  <c r="R12" i="1" s="1"/>
  <c r="M13" i="1"/>
  <c r="R13" i="1" s="1"/>
  <c r="M15" i="1"/>
  <c r="R15" i="1" s="1"/>
  <c r="M22" i="1"/>
  <c r="R22" i="1" s="1"/>
  <c r="M24" i="1"/>
  <c r="R24" i="1" s="1"/>
  <c r="M27" i="1"/>
  <c r="M33" i="1"/>
  <c r="R33" i="1" s="1"/>
  <c r="M37" i="1"/>
  <c r="R37" i="1" s="1"/>
  <c r="T37" i="1"/>
  <c r="U26" i="1"/>
  <c r="N29" i="1" l="1"/>
  <c r="N36" i="1"/>
  <c r="N10" i="1"/>
  <c r="Y10" i="1"/>
  <c r="X10" i="1"/>
  <c r="M5" i="1"/>
  <c r="R5" i="1" s="1"/>
  <c r="X5" i="1"/>
  <c r="Y5" i="1"/>
  <c r="M25" i="1"/>
  <c r="R25" i="1" s="1"/>
  <c r="X25" i="1"/>
  <c r="Y25" i="1"/>
  <c r="N17" i="1"/>
  <c r="S17" i="1" s="1"/>
  <c r="X17" i="1"/>
  <c r="Y17" i="1"/>
  <c r="N3" i="1"/>
  <c r="S3" i="1" s="1"/>
  <c r="X3" i="1"/>
  <c r="Y3" i="1"/>
  <c r="M35" i="1"/>
  <c r="R35" i="1" s="1"/>
  <c r="X35" i="1"/>
  <c r="Y35" i="1"/>
  <c r="N11" i="1"/>
  <c r="X11" i="1"/>
  <c r="Y11" i="1"/>
  <c r="N26" i="1"/>
  <c r="Y26" i="1"/>
  <c r="X26" i="1"/>
  <c r="Y18" i="1"/>
  <c r="X18" i="1"/>
  <c r="M29" i="1"/>
  <c r="R29" i="1" s="1"/>
  <c r="Y29" i="1"/>
  <c r="X29" i="1"/>
  <c r="M21" i="1"/>
  <c r="R21" i="1" s="1"/>
  <c r="Y21" i="1"/>
  <c r="X21" i="1"/>
  <c r="X7" i="1"/>
  <c r="Y7" i="1"/>
  <c r="M4" i="1"/>
  <c r="R4" i="1" s="1"/>
  <c r="Y4" i="1"/>
  <c r="X4" i="1"/>
  <c r="M36" i="1"/>
  <c r="R36" i="1" s="1"/>
  <c r="Y36" i="1"/>
  <c r="X36" i="1"/>
  <c r="Y32" i="1"/>
  <c r="X32" i="1"/>
  <c r="M28" i="1"/>
  <c r="R28" i="1" s="1"/>
  <c r="Y28" i="1"/>
  <c r="X28" i="1"/>
  <c r="N19" i="1"/>
  <c r="X19" i="1"/>
  <c r="Y19" i="1"/>
  <c r="M16" i="1"/>
  <c r="R16" i="1" s="1"/>
  <c r="Y16" i="1"/>
  <c r="X16" i="1"/>
  <c r="M34" i="1"/>
  <c r="R34" i="1" s="1"/>
  <c r="Y34" i="1"/>
  <c r="X34" i="1"/>
  <c r="N14" i="1"/>
  <c r="Y14" i="1"/>
  <c r="X14" i="1"/>
  <c r="M31" i="1"/>
  <c r="R31" i="1" s="1"/>
  <c r="X31" i="1"/>
  <c r="Y31" i="1"/>
  <c r="M9" i="1"/>
  <c r="R9" i="1" s="1"/>
  <c r="Y9" i="1"/>
  <c r="X9" i="1"/>
  <c r="N32" i="1"/>
  <c r="N16" i="1"/>
  <c r="X33" i="1"/>
  <c r="Y33" i="1"/>
  <c r="N23" i="1"/>
  <c r="X23" i="1"/>
  <c r="Y23" i="1"/>
  <c r="M20" i="1"/>
  <c r="R20" i="1" s="1"/>
  <c r="Y20" i="1"/>
  <c r="X20" i="1"/>
  <c r="M6" i="1"/>
  <c r="R6" i="1" s="1"/>
  <c r="Y6" i="1"/>
  <c r="X6" i="1"/>
  <c r="Y13" i="1"/>
  <c r="X13" i="1"/>
  <c r="M30" i="1"/>
  <c r="R30" i="1" s="1"/>
  <c r="Y30" i="1"/>
  <c r="X30" i="1"/>
  <c r="M8" i="1"/>
  <c r="R8" i="1" s="1"/>
  <c r="Y8" i="1"/>
  <c r="X8" i="1"/>
  <c r="M32" i="1"/>
  <c r="R32" i="1" s="1"/>
  <c r="M18" i="1"/>
  <c r="R18" i="1" s="1"/>
  <c r="M7" i="1"/>
  <c r="R7" i="1" s="1"/>
  <c r="S12" i="1"/>
  <c r="Y37" i="1"/>
  <c r="X37" i="1"/>
  <c r="Y22" i="1"/>
  <c r="X22" i="1"/>
  <c r="Y12" i="1"/>
  <c r="X12" i="1"/>
  <c r="X27" i="1"/>
  <c r="Y27" i="1"/>
  <c r="X15" i="1"/>
  <c r="Y15" i="1"/>
  <c r="Y24" i="1"/>
  <c r="X24" i="1"/>
  <c r="M17" i="1"/>
  <c r="R17" i="1" s="1"/>
  <c r="M3" i="1"/>
  <c r="R3" i="1" s="1"/>
  <c r="N31" i="1"/>
  <c r="M11" i="1"/>
  <c r="R11" i="1" s="1"/>
  <c r="N4" i="1"/>
  <c r="S4" i="1" s="1"/>
  <c r="N28" i="1"/>
  <c r="S28" i="1" s="1"/>
  <c r="N35" i="1"/>
  <c r="N18" i="1"/>
  <c r="S18" i="1" s="1"/>
  <c r="M19" i="1"/>
  <c r="R19" i="1" s="1"/>
  <c r="M14" i="1"/>
  <c r="R14" i="1" s="1"/>
  <c r="N25" i="1"/>
  <c r="S25" i="1" s="1"/>
  <c r="N30" i="1"/>
  <c r="M10" i="1"/>
  <c r="R10" i="1" s="1"/>
  <c r="N37" i="1"/>
  <c r="S37" i="1" s="1"/>
  <c r="N13" i="1"/>
  <c r="S13" i="1" s="1"/>
  <c r="N34" i="1"/>
  <c r="N33" i="1"/>
  <c r="S33" i="1" s="1"/>
  <c r="M23" i="1"/>
  <c r="R23" i="1" s="1"/>
  <c r="N8" i="1"/>
  <c r="S24" i="1"/>
  <c r="S19" i="1"/>
  <c r="M26" i="1"/>
  <c r="R26" i="1" s="1"/>
  <c r="N20" i="1"/>
  <c r="S16" i="1"/>
  <c r="N5" i="1"/>
  <c r="S5" i="1" s="1"/>
  <c r="S35" i="1"/>
  <c r="N7" i="1"/>
  <c r="N21" i="1"/>
  <c r="S21" i="1" s="1"/>
  <c r="S11" i="1"/>
  <c r="S7" i="1"/>
  <c r="R27" i="1"/>
  <c r="S27" i="1"/>
  <c r="S15" i="1"/>
  <c r="S29" i="1"/>
  <c r="S22" i="1"/>
  <c r="S6" i="1"/>
  <c r="S8" i="1" l="1"/>
  <c r="S31" i="1"/>
  <c r="S32" i="1"/>
  <c r="S9" i="1"/>
  <c r="S36" i="1"/>
  <c r="S14" i="1"/>
  <c r="S34" i="1"/>
  <c r="S10" i="1"/>
  <c r="S20" i="1"/>
  <c r="S30" i="1"/>
  <c r="S26" i="1"/>
  <c r="S23" i="1"/>
</calcChain>
</file>

<file path=xl/sharedStrings.xml><?xml version="1.0" encoding="utf-8"?>
<sst xmlns="http://schemas.openxmlformats.org/spreadsheetml/2006/main" count="61" uniqueCount="30">
  <si>
    <t>Tan et al. (2001)</t>
  </si>
  <si>
    <t>Ju (GPa^{-1})</t>
  </si>
  <si>
    <t>sigma Ju (Gpa^{-1})</t>
  </si>
  <si>
    <t>rigidity (Pa)</t>
  </si>
  <si>
    <t>sigma rigidity</t>
  </si>
  <si>
    <t>viscosity (Pa*s)</t>
  </si>
  <si>
    <t>sigma viscosity</t>
  </si>
  <si>
    <t>alpha</t>
  </si>
  <si>
    <t>sigma alpha</t>
  </si>
  <si>
    <t>beta</t>
  </si>
  <si>
    <t>sigma beta</t>
  </si>
  <si>
    <t>beta*</t>
  </si>
  <si>
    <t>sigma beta*</t>
  </si>
  <si>
    <t>zeta</t>
  </si>
  <si>
    <t>sigma zeta</t>
  </si>
  <si>
    <t>Method</t>
  </si>
  <si>
    <t>Specimen</t>
  </si>
  <si>
    <t>log zeta</t>
  </si>
  <si>
    <t>sigma log zeta</t>
  </si>
  <si>
    <t>eta^-alpha*mu^(1-alpha)</t>
  </si>
  <si>
    <t>tau</t>
  </si>
  <si>
    <t>CV</t>
  </si>
  <si>
    <t>TO, fixed eta</t>
  </si>
  <si>
    <t>TO</t>
  </si>
  <si>
    <t>CS</t>
  </si>
  <si>
    <t>Temperature (C)</t>
  </si>
  <si>
    <t>sigma tau</t>
  </si>
  <si>
    <t>tau A</t>
  </si>
  <si>
    <t>sigma tau A</t>
  </si>
  <si>
    <t>sigma eta^-alpha*mu^(1-alpha)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</si>
</sst>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1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3" xfId="0" applyBorder="1"/>
    <xf numFmtId="164" fontId="0" fillId="0" borderId="3" xfId="0" applyNumberFormat="1" applyBorder="1"/>
  </cellXfs>
  <cellStyles count="1">
    <cellStyle name="Normální" xfId="0" builtinId="0"/>
  </cellStyles>
  <dxfs count="27"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28714-E6C4-4E4F-94B8-A070EE042C86}" name="Tabulka3" displayName="Tabulka3" ref="A2:Y37" totalsRowShown="0" headerRowDxfId="26" dataDxfId="25">
  <autoFilter ref="A2:Y37" xr:uid="{60228714-E6C4-4E4F-94B8-A070EE042C86}"/>
  <sortState xmlns:xlrd2="http://schemas.microsoft.com/office/spreadsheetml/2017/richdata2" ref="A3:V37">
    <sortCondition descending="1" ref="I92:I127"/>
  </sortState>
  <tableColumns count="25">
    <tableColumn id="1" xr3:uid="{6FA57CD8-14E6-4FB1-A791-5DF0C6F70D37}" name="Ju (GPa^{-1})" dataDxfId="24"/>
    <tableColumn id="2" xr3:uid="{FDCF96CD-6251-4C47-80D2-26512A469A3E}" name="sigma Ju (Gpa^{-1})" dataDxfId="23"/>
    <tableColumn id="3" xr3:uid="{6FC03EB9-F65A-4DAE-A12E-F99B526410C3}" name="rigidity (Pa)" dataDxfId="22">
      <calculatedColumnFormula>1/A3*1000000000</calculatedColumnFormula>
    </tableColumn>
    <tableColumn id="4" xr3:uid="{AEE4598C-F47E-4C65-8209-BE21A1338C71}" name="sigma rigidity" dataDxfId="21">
      <calculatedColumnFormula>1/Tabulka3[[#This Row],[Ju (GPa^{-1})]]^2*Tabulka3[[#This Row],[sigma Ju (Gpa^{-1})]]*1000000000</calculatedColumnFormula>
    </tableColumn>
    <tableColumn id="5" xr3:uid="{93657345-3B98-4C3B-B2AD-E8BD97286FFC}" name="viscosity (Pa*s)" dataDxfId="20"/>
    <tableColumn id="6" xr3:uid="{0417C257-AF9A-4512-92E7-879A31B0C032}" name="sigma viscosity" dataDxfId="19"/>
    <tableColumn id="7" xr3:uid="{F02F15A4-9D2E-4BCD-962A-D96591C39E3E}" name="alpha" dataDxfId="18"/>
    <tableColumn id="8" xr3:uid="{37361FF1-77B0-4D36-8109-1305A7D71640}" name="sigma alpha" dataDxfId="17"/>
    <tableColumn id="9" xr3:uid="{63BCBEA1-0E85-45FD-B894-94A311D44691}" name="beta" dataDxfId="16"/>
    <tableColumn id="10" xr3:uid="{26DEA2EB-7954-431D-9ACB-55F86FFAF57E}" name="sigma beta" dataDxfId="15"/>
    <tableColumn id="11" xr3:uid="{B311D0C3-7198-4E7D-9A91-AF8B5144CB75}" name="beta*" dataDxfId="14">
      <calculatedColumnFormula>I3*C3</calculatedColumnFormula>
    </tableColumn>
    <tableColumn id="12" xr3:uid="{DA183FA3-F9A6-4B3D-893B-FBEA66D45ECE}" name="sigma beta*" dataDxfId="13">
      <calculatedColumnFormula>Tabulka3[[#This Row],[rigidity (Pa)]]*Tabulka3[[#This Row],[sigma beta]]+Tabulka3[[#This Row],[sigma rigidity]]*Tabulka3[[#This Row],[beta]]+Tabulka3[[#This Row],[sigma rigidity]]*Tabulka3[[#This Row],[sigma beta]]</calculatedColumnFormula>
    </tableColumn>
    <tableColumn id="13" xr3:uid="{B59F126D-0E65-4660-9C3F-157F57213C7A}" name="zeta" dataDxfId="12">
      <calculatedColumnFormula>C3/E3/POWER(K3,1/G3)</calculatedColumnFormula>
    </tableColumn>
    <tableColumn id="14" xr3:uid="{32114A7E-B3D0-455F-B1C8-D2BE3A3CF171}" name="sigma zeta" dataDxfId="11">
      <calculatedColumnFormula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calculatedColumnFormula>
    </tableColumn>
    <tableColumn id="15" xr3:uid="{32FB9541-8EA2-4CFE-B963-B15CEA4AA838}" name="Method" dataDxfId="10"/>
    <tableColumn id="16" xr3:uid="{B3354DE7-3A6F-4C62-B8CB-B6BFAB48E21B}" name="Temperature (C)" dataDxfId="9"/>
    <tableColumn id="17" xr3:uid="{C237748C-77CC-4CD2-A657-4A6A08D835D7}" name="Specimen" dataDxfId="8"/>
    <tableColumn id="18" xr3:uid="{E05BB585-5248-45D0-85B9-3C05D5D3BE46}" name="log zeta" dataDxfId="7">
      <calculatedColumnFormula>LOG10(M3)</calculatedColumnFormula>
    </tableColumn>
    <tableColumn id="19" xr3:uid="{8C0BCCDD-E310-488B-8E85-1CA20E04DB56}" name="sigma log zeta" dataDxfId="6">
      <calculatedColumnFormula>Tabulka3[[#This Row],[sigma zeta]]/Tabulka3[[#This Row],[zeta]]/LN(10)</calculatedColumnFormula>
    </tableColumn>
    <tableColumn id="20" xr3:uid="{7CFE2E84-3097-4C26-AB48-8B73418D60F0}" name="eta^-alpha*mu^(1-alpha)" dataDxfId="5">
      <calculatedColumnFormula>POWER(E3,-G3)*POWER(C3,-(1-G3))</calculatedColumnFormula>
    </tableColumn>
    <tableColumn id="21" xr3:uid="{10727996-238B-4469-A205-21288566D4AC}" name="sigma eta^-alpha*mu^(1-alpha)" dataDxfId="4">
      <calculatedColumnFormula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calculatedColumnFormula>
    </tableColumn>
    <tableColumn id="22" xr3:uid="{971BC19F-3CBF-44DD-B931-7E39139AF4E6}" name="tau" dataDxfId="3">
      <calculatedColumnFormula>Tabulka3[[#This Row],[viscosity (Pa*s)]]/Tabulka3[[#This Row],[rigidity (Pa)]]</calculatedColumnFormula>
    </tableColumn>
    <tableColumn id="23" xr3:uid="{E7479971-48A9-415B-90B3-96D6F45E0BEA}" name="sigma tau" dataDxfId="2">
      <calculatedColumnFormula>SQRT(POWER(Tabulka3[[#This Row],[sigma viscosity]]/Tabulka3[[#This Row],[rigidity (Pa)]],2) + POWER(Tabulka3[[#This Row],[viscosity (Pa*s)]]*Tabulka3[[#This Row],[sigma rigidity]]/Tabulka3[[#This Row],[rigidity (Pa)]]/Tabulka3[[#This Row],[rigidity (Pa)]],2))</calculatedColumnFormula>
    </tableColumn>
    <tableColumn id="24" xr3:uid="{5DCC9060-E7CF-4EF5-9CE3-C65591502C3E}" name="tau A" dataDxfId="1">
      <calculatedColumnFormula>Tabulka3[[#This Row],[beta*]]^(-1/Tabulka3[[#This Row],[alpha]])</calculatedColumnFormula>
    </tableColumn>
    <tableColumn id="25" xr3:uid="{1B9928DF-74F1-4475-94BD-F85C820AA95F}" name="sigma tau A" dataDxfId="0">
      <calculatedColumnFormula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EE58-DDE0-4EB7-8CE4-124DBD594CDE}">
  <dimension ref="A1:Y37"/>
  <sheetViews>
    <sheetView tabSelected="1" topLeftCell="G1" workbookViewId="0">
      <selection activeCell="U2" sqref="U2"/>
    </sheetView>
  </sheetViews>
  <sheetFormatPr defaultRowHeight="14.4" x14ac:dyDescent="0.3"/>
  <sheetData>
    <row r="1" spans="1:25" x14ac:dyDescent="0.3">
      <c r="A1" s="1" t="s">
        <v>0</v>
      </c>
      <c r="B1" s="1"/>
      <c r="C1" s="1"/>
      <c r="E1" s="2"/>
      <c r="F1" s="1"/>
      <c r="G1" s="1"/>
    </row>
    <row r="2" spans="1:25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25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29</v>
      </c>
      <c r="V2" s="3" t="s">
        <v>20</v>
      </c>
      <c r="W2" s="3" t="s">
        <v>26</v>
      </c>
      <c r="X2" s="3" t="s">
        <v>27</v>
      </c>
      <c r="Y2" s="3" t="s">
        <v>28</v>
      </c>
    </row>
    <row r="3" spans="1:25" x14ac:dyDescent="0.3">
      <c r="A3" s="4">
        <v>2.23E-2</v>
      </c>
      <c r="B3" s="1">
        <v>1.1000000000000001E-3</v>
      </c>
      <c r="C3" s="4">
        <f t="shared" ref="C3:C37" si="0">1/A3*1000000000</f>
        <v>44843049327.354256</v>
      </c>
      <c r="D3" s="1">
        <f>1/Tabulka3[[#This Row],[Ju (GPa^{-1})]]^2*Tabulka3[[#This Row],[sigma Ju (Gpa^{-1})]]*1000000000</f>
        <v>2211988980.2730799</v>
      </c>
      <c r="E3" s="4">
        <v>2600000000000</v>
      </c>
      <c r="F3" s="1">
        <v>700000000000</v>
      </c>
      <c r="G3" s="5">
        <v>0.34</v>
      </c>
      <c r="H3" s="2">
        <v>0.02</v>
      </c>
      <c r="I3" s="6">
        <v>1.7599999999999999E-11</v>
      </c>
      <c r="J3" s="1">
        <v>1.1999999999999999E-12</v>
      </c>
      <c r="K3" s="4">
        <f t="shared" ref="K3:K37" si="1">I3*C3</f>
        <v>0.78923766816143492</v>
      </c>
      <c r="L3" s="1">
        <f>Tabulka3[[#This Row],[rigidity (Pa)]]*Tabulka3[[#This Row],[sigma beta]]+Tabulka3[[#This Row],[sigma rigidity]]*Tabulka3[[#This Row],[beta]]+Tabulka3[[#This Row],[sigma rigidity]]*Tabulka3[[#This Row],[sigma beta]]</f>
        <v>9.5397052021958986E-2</v>
      </c>
      <c r="M3" s="7">
        <f t="shared" ref="M3:M37" si="2">C3/E3/POWER(K3,1/G3)</f>
        <v>3.45980621882995E-2</v>
      </c>
      <c r="N3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1.5523934011220831E-2</v>
      </c>
      <c r="O3" s="8" t="s">
        <v>21</v>
      </c>
      <c r="P3" s="5">
        <v>1300</v>
      </c>
      <c r="Q3" s="5">
        <v>6268</v>
      </c>
      <c r="R3" s="4">
        <f t="shared" ref="R3:R37" si="3">LOG10(M3)</f>
        <v>-1.4609482250365937</v>
      </c>
      <c r="S3" s="1">
        <f>Tabulka3[[#This Row],[sigma zeta]]/Tabulka3[[#This Row],[zeta]]/LN(10)</f>
        <v>0.19486521649132824</v>
      </c>
      <c r="T3" s="4">
        <f t="shared" ref="T3:T37" si="4">POWER(E3,-G3)*POWER(C3,-(1-G3))</f>
        <v>5.6077710117867282E-12</v>
      </c>
      <c r="U3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7.1006307128659646E-13</v>
      </c>
      <c r="V3" s="1">
        <f>Tabulka3[[#This Row],[viscosity (Pa*s)]]/Tabulka3[[#This Row],[rigidity (Pa)]]</f>
        <v>57.980000000000004</v>
      </c>
      <c r="W3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15.869836168026437</v>
      </c>
      <c r="X3" s="1">
        <f>Tabulka3[[#This Row],[beta*]]^(-1/Tabulka3[[#This Row],[alpha]])</f>
        <v>2.0059956456776051</v>
      </c>
      <c r="Y3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0.71786097293461404</v>
      </c>
    </row>
    <row r="4" spans="1:25" x14ac:dyDescent="0.3">
      <c r="A4" s="9">
        <v>2.3099999999999999E-2</v>
      </c>
      <c r="B4" s="1">
        <v>1.5E-3</v>
      </c>
      <c r="C4" s="4">
        <f t="shared" si="0"/>
        <v>43290043290.043297</v>
      </c>
      <c r="D4" s="1">
        <f>1/Tabulka3[[#This Row],[Ju (GPa^{-1})]]^2*Tabulka3[[#This Row],[sigma Ju (Gpa^{-1})]]*1000000000</f>
        <v>2811041772.0807338</v>
      </c>
      <c r="E4" s="9">
        <v>860000000000</v>
      </c>
      <c r="F4" s="1">
        <v>170000000000</v>
      </c>
      <c r="G4" s="10">
        <v>0.31</v>
      </c>
      <c r="H4" s="2">
        <v>0.04</v>
      </c>
      <c r="I4" s="11">
        <v>1.4900000000000002E-11</v>
      </c>
      <c r="J4" s="1">
        <v>1.5000000000000001E-12</v>
      </c>
      <c r="K4" s="4">
        <f t="shared" si="1"/>
        <v>0.64502164502164516</v>
      </c>
      <c r="L4" s="1">
        <f>Tabulka3[[#This Row],[rigidity (Pa)]]*Tabulka3[[#This Row],[sigma beta]]+Tabulka3[[#This Row],[sigma rigidity]]*Tabulka3[[#This Row],[beta]]+Tabulka3[[#This Row],[sigma rigidity]]*Tabulka3[[#This Row],[sigma beta]]</f>
        <v>0.11103614999718898</v>
      </c>
      <c r="M4" s="7">
        <f t="shared" si="2"/>
        <v>0.20709330425822575</v>
      </c>
      <c r="N4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0.12286035901213228</v>
      </c>
      <c r="O4" s="9" t="s">
        <v>23</v>
      </c>
      <c r="P4" s="5">
        <v>1300</v>
      </c>
      <c r="Q4" s="5">
        <v>6328</v>
      </c>
      <c r="R4" s="4">
        <f t="shared" si="3"/>
        <v>-0.6838339424909694</v>
      </c>
      <c r="S4" s="1">
        <f>Tabulka3[[#This Row],[sigma zeta]]/Tabulka3[[#This Row],[zeta]]/LN(10)</f>
        <v>0.25764993298426325</v>
      </c>
      <c r="T4" s="4">
        <f t="shared" si="4"/>
        <v>9.1452955718077918E-12</v>
      </c>
      <c r="U4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1.2951920208575064E-12</v>
      </c>
      <c r="V4" s="1">
        <f>Tabulka3[[#This Row],[viscosity (Pa*s)]]/Tabulka3[[#This Row],[rigidity (Pa)]]</f>
        <v>19.865999999999996</v>
      </c>
      <c r="W4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4.133452431079859</v>
      </c>
      <c r="X4" s="1">
        <f>Tabulka3[[#This Row],[beta*]]^(-1/Tabulka3[[#This Row],[alpha]])</f>
        <v>4.1141155823939126</v>
      </c>
      <c r="Y4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2.404797133559522</v>
      </c>
    </row>
    <row r="5" spans="1:25" x14ac:dyDescent="0.3">
      <c r="A5" s="9">
        <v>2.2700000000000001E-2</v>
      </c>
      <c r="B5" s="1">
        <v>2.5999999999999999E-3</v>
      </c>
      <c r="C5" s="4">
        <f t="shared" si="0"/>
        <v>44052863436.123344</v>
      </c>
      <c r="D5" s="1">
        <f>1/Tabulka3[[#This Row],[Ju (GPa^{-1})]]^2*Tabulka3[[#This Row],[sigma Ju (Gpa^{-1})]]*1000000000</f>
        <v>5045702419.9965067</v>
      </c>
      <c r="E5" s="9">
        <v>1900000000000</v>
      </c>
      <c r="F5" s="1">
        <v>0</v>
      </c>
      <c r="G5" s="10">
        <v>0.28000000000000003</v>
      </c>
      <c r="H5" s="2">
        <v>0.08</v>
      </c>
      <c r="I5" s="11">
        <v>1.26E-11</v>
      </c>
      <c r="J5" s="1">
        <v>2.3999999999999999E-12</v>
      </c>
      <c r="K5" s="4">
        <f t="shared" si="1"/>
        <v>0.55506607929515417</v>
      </c>
      <c r="L5" s="1">
        <f>Tabulka3[[#This Row],[rigidity (Pa)]]*Tabulka3[[#This Row],[sigma beta]]+Tabulka3[[#This Row],[sigma rigidity]]*Tabulka3[[#This Row],[beta]]+Tabulka3[[#This Row],[sigma rigidity]]*Tabulka3[[#This Row],[sigma beta]]</f>
        <v>0.18141240854664364</v>
      </c>
      <c r="M5" s="7">
        <f t="shared" si="2"/>
        <v>0.1897908312078127</v>
      </c>
      <c r="N5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0.22277689586697047</v>
      </c>
      <c r="O5" s="9" t="s">
        <v>22</v>
      </c>
      <c r="P5" s="5">
        <v>1300</v>
      </c>
      <c r="Q5" s="5">
        <v>6268</v>
      </c>
      <c r="R5" s="4">
        <f t="shared" si="3"/>
        <v>-0.72172477216180952</v>
      </c>
      <c r="S5" s="1">
        <f>Tabulka3[[#This Row],[sigma zeta]]/Tabulka3[[#This Row],[zeta]]/LN(10)</f>
        <v>0.50977581980566133</v>
      </c>
      <c r="T5" s="4">
        <f t="shared" si="4"/>
        <v>7.9120242359348233E-12</v>
      </c>
      <c r="U5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2.47033361382043E-12</v>
      </c>
      <c r="V5" s="1">
        <f>Tabulka3[[#This Row],[viscosity (Pa*s)]]/Tabulka3[[#This Row],[rigidity (Pa)]]</f>
        <v>43.13</v>
      </c>
      <c r="W5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4.9400000000000004</v>
      </c>
      <c r="X5" s="1">
        <f>Tabulka3[[#This Row],[beta*]]^(-1/Tabulka3[[#This Row],[alpha]])</f>
        <v>8.1856785499929625</v>
      </c>
      <c r="Y5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10.745690249031957</v>
      </c>
    </row>
    <row r="6" spans="1:25" x14ac:dyDescent="0.3">
      <c r="A6" s="9">
        <v>2.3E-2</v>
      </c>
      <c r="B6" s="1">
        <v>1.6000000000000001E-3</v>
      </c>
      <c r="C6" s="4">
        <f t="shared" si="0"/>
        <v>43478260869.565216</v>
      </c>
      <c r="D6" s="1">
        <f>1/Tabulka3[[#This Row],[Ju (GPa^{-1})]]^2*Tabulka3[[#This Row],[sigma Ju (Gpa^{-1})]]*1000000000</f>
        <v>3024574669.1871457</v>
      </c>
      <c r="E6" s="9">
        <v>1900000000000</v>
      </c>
      <c r="F6" s="1">
        <v>0</v>
      </c>
      <c r="G6" s="10">
        <v>0.31</v>
      </c>
      <c r="H6" s="2">
        <v>0.05</v>
      </c>
      <c r="I6" s="11">
        <v>1.23E-11</v>
      </c>
      <c r="J6" s="1">
        <v>1.6E-12</v>
      </c>
      <c r="K6" s="4">
        <f t="shared" si="1"/>
        <v>0.5347826086956522</v>
      </c>
      <c r="L6" s="1">
        <f>Tabulka3[[#This Row],[rigidity (Pa)]]*Tabulka3[[#This Row],[sigma beta]]+Tabulka3[[#This Row],[sigma rigidity]]*Tabulka3[[#This Row],[beta]]+Tabulka3[[#This Row],[sigma rigidity]]*Tabulka3[[#This Row],[sigma beta]]</f>
        <v>0.11160680529300568</v>
      </c>
      <c r="M6" s="7">
        <f t="shared" si="2"/>
        <v>0.17233205294215084</v>
      </c>
      <c r="N6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0.11675834035555811</v>
      </c>
      <c r="O6" s="9" t="s">
        <v>22</v>
      </c>
      <c r="P6" s="5">
        <v>1300</v>
      </c>
      <c r="Q6" s="5">
        <v>6268</v>
      </c>
      <c r="R6" s="4">
        <f t="shared" si="3"/>
        <v>-0.76363393833108328</v>
      </c>
      <c r="S6" s="1">
        <f>Tabulka3[[#This Row],[sigma zeta]]/Tabulka3[[#This Row],[zeta]]/LN(10)</f>
        <v>0.29424301554408083</v>
      </c>
      <c r="T6" s="4">
        <f t="shared" si="4"/>
        <v>7.1314622979724661E-12</v>
      </c>
      <c r="U6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1.3897186673490389E-12</v>
      </c>
      <c r="V6" s="1">
        <f>Tabulka3[[#This Row],[viscosity (Pa*s)]]/Tabulka3[[#This Row],[rigidity (Pa)]]</f>
        <v>43.7</v>
      </c>
      <c r="W6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3.0400000000000005</v>
      </c>
      <c r="X6" s="1">
        <f>Tabulka3[[#This Row],[beta*]]^(-1/Tabulka3[[#This Row],[alpha]])</f>
        <v>7.5309107135719922</v>
      </c>
      <c r="Y6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5.6318955555634709</v>
      </c>
    </row>
    <row r="7" spans="1:25" x14ac:dyDescent="0.3">
      <c r="A7" s="9">
        <v>2.3E-2</v>
      </c>
      <c r="B7" s="1">
        <v>1.5E-3</v>
      </c>
      <c r="C7" s="4">
        <f t="shared" si="0"/>
        <v>43478260869.565216</v>
      </c>
      <c r="D7" s="1">
        <f>1/Tabulka3[[#This Row],[Ju (GPa^{-1})]]^2*Tabulka3[[#This Row],[sigma Ju (Gpa^{-1})]]*1000000000</f>
        <v>2835538752.3629489</v>
      </c>
      <c r="E7" s="9">
        <v>1900000000000</v>
      </c>
      <c r="F7" s="1">
        <v>0</v>
      </c>
      <c r="G7" s="10">
        <v>0.32</v>
      </c>
      <c r="H7" s="2">
        <v>0.05</v>
      </c>
      <c r="I7" s="11">
        <v>1.2200000000000001E-11</v>
      </c>
      <c r="J7" s="1">
        <v>1.4000000000000001E-12</v>
      </c>
      <c r="K7" s="4">
        <f t="shared" si="1"/>
        <v>0.5304347826086957</v>
      </c>
      <c r="L7" s="1">
        <f>Tabulka3[[#This Row],[rigidity (Pa)]]*Tabulka3[[#This Row],[sigma beta]]+Tabulka3[[#This Row],[sigma rigidity]]*Tabulka3[[#This Row],[beta]]+Tabulka3[[#This Row],[sigma rigidity]]*Tabulka3[[#This Row],[sigma beta]]</f>
        <v>9.9432892249527408E-2</v>
      </c>
      <c r="M7" s="7">
        <f t="shared" si="2"/>
        <v>0.1659753448746536</v>
      </c>
      <c r="N7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9.7970174839828186E-2</v>
      </c>
      <c r="O7" s="9" t="s">
        <v>22</v>
      </c>
      <c r="P7" s="5">
        <v>1300</v>
      </c>
      <c r="Q7" s="5">
        <v>6268</v>
      </c>
      <c r="R7" s="4">
        <f t="shared" si="3"/>
        <v>-0.77995642027403256</v>
      </c>
      <c r="S7" s="1">
        <f>Tabulka3[[#This Row],[sigma zeta]]/Tabulka3[[#This Row],[zeta]]/LN(10)</f>
        <v>0.25635076315802702</v>
      </c>
      <c r="T7" s="4">
        <f t="shared" si="4"/>
        <v>6.8671063954998286E-12</v>
      </c>
      <c r="U7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1.3322474254457704E-12</v>
      </c>
      <c r="V7" s="1">
        <f>Tabulka3[[#This Row],[viscosity (Pa*s)]]/Tabulka3[[#This Row],[rigidity (Pa)]]</f>
        <v>43.7</v>
      </c>
      <c r="W7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2.85</v>
      </c>
      <c r="X7" s="1">
        <f>Tabulka3[[#This Row],[beta*]]^(-1/Tabulka3[[#This Row],[alpha]])</f>
        <v>7.2531225710223621</v>
      </c>
      <c r="Y7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4.8057672359115209</v>
      </c>
    </row>
    <row r="8" spans="1:25" x14ac:dyDescent="0.3">
      <c r="A8" s="9">
        <v>2.3099999999999999E-2</v>
      </c>
      <c r="B8" s="1">
        <v>1E-3</v>
      </c>
      <c r="C8" s="4">
        <f t="shared" si="0"/>
        <v>43290043290.043297</v>
      </c>
      <c r="D8" s="1">
        <f>1/Tabulka3[[#This Row],[Ju (GPa^{-1})]]^2*Tabulka3[[#This Row],[sigma Ju (Gpa^{-1})]]*1000000000</f>
        <v>1874027848.0538225</v>
      </c>
      <c r="E8" s="9">
        <v>1900000000000</v>
      </c>
      <c r="F8" s="1">
        <v>600000000000</v>
      </c>
      <c r="G8" s="10">
        <v>0.34</v>
      </c>
      <c r="H8" s="2">
        <v>0.04</v>
      </c>
      <c r="I8" s="11">
        <v>1.1500000000000001E-11</v>
      </c>
      <c r="J8" s="1">
        <v>9.9999999999999998E-13</v>
      </c>
      <c r="K8" s="4">
        <f t="shared" si="1"/>
        <v>0.49783549783549796</v>
      </c>
      <c r="L8" s="1">
        <f>Tabulka3[[#This Row],[rigidity (Pa)]]*Tabulka3[[#This Row],[sigma beta]]+Tabulka3[[#This Row],[sigma rigidity]]*Tabulka3[[#This Row],[beta]]+Tabulka3[[#This Row],[sigma rigidity]]*Tabulka3[[#This Row],[sigma beta]]</f>
        <v>6.6715391390716083E-2</v>
      </c>
      <c r="M8" s="7">
        <f t="shared" si="2"/>
        <v>0.1772386196194814</v>
      </c>
      <c r="N8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8.9978834346309086E-2</v>
      </c>
      <c r="O8" s="9" t="s">
        <v>23</v>
      </c>
      <c r="P8" s="5">
        <v>1300</v>
      </c>
      <c r="Q8" s="5">
        <v>6268</v>
      </c>
      <c r="R8" s="4">
        <f t="shared" si="3"/>
        <v>-0.75144164102575994</v>
      </c>
      <c r="S8" s="1">
        <f>Tabulka3[[#This Row],[sigma zeta]]/Tabulka3[[#This Row],[zeta]]/LN(10)</f>
        <v>0.22047853525707323</v>
      </c>
      <c r="T8" s="4">
        <f t="shared" si="4"/>
        <v>6.3856878087171051E-12</v>
      </c>
      <c r="U8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1.1985061460445575E-12</v>
      </c>
      <c r="V8" s="1">
        <f>Tabulka3[[#This Row],[viscosity (Pa*s)]]/Tabulka3[[#This Row],[rigidity (Pa)]]</f>
        <v>43.889999999999993</v>
      </c>
      <c r="W8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13.989624726918157</v>
      </c>
      <c r="X8" s="1">
        <f>Tabulka3[[#This Row],[beta*]]^(-1/Tabulka3[[#This Row],[alpha]])</f>
        <v>7.779003015099037</v>
      </c>
      <c r="Y8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3.5952225316341999</v>
      </c>
    </row>
    <row r="9" spans="1:25" x14ac:dyDescent="0.3">
      <c r="A9" s="9">
        <v>2.3099999999999999E-2</v>
      </c>
      <c r="B9" s="1">
        <v>1.5E-3</v>
      </c>
      <c r="C9" s="4">
        <f t="shared" si="0"/>
        <v>43290043290.043297</v>
      </c>
      <c r="D9" s="1">
        <f>1/Tabulka3[[#This Row],[Ju (GPa^{-1})]]^2*Tabulka3[[#This Row],[sigma Ju (Gpa^{-1})]]*1000000000</f>
        <v>2811041772.0807338</v>
      </c>
      <c r="E9" s="9">
        <v>1900000000000</v>
      </c>
      <c r="F9" s="1">
        <v>0</v>
      </c>
      <c r="G9" s="10">
        <v>0.32</v>
      </c>
      <c r="H9" s="2">
        <v>0.05</v>
      </c>
      <c r="I9" s="11">
        <v>1.1400000000000001E-11</v>
      </c>
      <c r="J9" s="1">
        <v>1.4000000000000001E-12</v>
      </c>
      <c r="K9" s="4">
        <f t="shared" si="1"/>
        <v>0.49350649350649362</v>
      </c>
      <c r="L9" s="1">
        <f>Tabulka3[[#This Row],[rigidity (Pa)]]*Tabulka3[[#This Row],[sigma beta]]+Tabulka3[[#This Row],[sigma rigidity]]*Tabulka3[[#This Row],[beta]]+Tabulka3[[#This Row],[sigma rigidity]]*Tabulka3[[#This Row],[sigma beta]]</f>
        <v>9.6587395288694006E-2</v>
      </c>
      <c r="M9" s="7">
        <f t="shared" si="2"/>
        <v>0.20705903988402105</v>
      </c>
      <c r="N9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0.12756171803401506</v>
      </c>
      <c r="O9" s="9" t="s">
        <v>22</v>
      </c>
      <c r="P9">
        <v>1300</v>
      </c>
      <c r="Q9" s="5">
        <v>6268</v>
      </c>
      <c r="R9" s="4">
        <f t="shared" si="3"/>
        <v>-0.68390580410849933</v>
      </c>
      <c r="S9" s="1">
        <f>Tabulka3[[#This Row],[sigma zeta]]/Tabulka3[[#This Row],[zeta]]/LN(10)</f>
        <v>0.26755340059193655</v>
      </c>
      <c r="T9" s="4">
        <f t="shared" si="4"/>
        <v>6.887395048142567E-12</v>
      </c>
      <c r="U9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1.3373367000187117E-12</v>
      </c>
      <c r="V9" s="1">
        <f>Tabulka3[[#This Row],[viscosity (Pa*s)]]/Tabulka3[[#This Row],[rigidity (Pa)]]</f>
        <v>43.889999999999993</v>
      </c>
      <c r="W9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2.8499999999999996</v>
      </c>
      <c r="X9" s="1">
        <f>Tabulka3[[#This Row],[beta*]]^(-1/Tabulka3[[#This Row],[alpha]])</f>
        <v>9.0878212605096813</v>
      </c>
      <c r="Y9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6.3808041008462579</v>
      </c>
    </row>
    <row r="10" spans="1:25" x14ac:dyDescent="0.3">
      <c r="A10" s="9">
        <v>2.1299999999999999E-2</v>
      </c>
      <c r="B10" s="1">
        <v>8.0000000000000004E-4</v>
      </c>
      <c r="C10" s="4">
        <f t="shared" si="0"/>
        <v>46948356807.511734</v>
      </c>
      <c r="D10" s="1">
        <f>1/Tabulka3[[#This Row],[Ju (GPa^{-1})]]^2*Tabulka3[[#This Row],[sigma Ju (Gpa^{-1})]]*1000000000</f>
        <v>1763318565.5403471</v>
      </c>
      <c r="E10" s="9">
        <v>7000000000000</v>
      </c>
      <c r="F10" s="1">
        <v>3200000000000</v>
      </c>
      <c r="G10" s="10">
        <v>0.33</v>
      </c>
      <c r="H10" s="2">
        <v>0.02</v>
      </c>
      <c r="I10" s="11">
        <v>1.1000000000000001E-11</v>
      </c>
      <c r="J10" s="1">
        <v>8.0000000000000002E-13</v>
      </c>
      <c r="K10" s="4">
        <f t="shared" si="1"/>
        <v>0.51643192488262912</v>
      </c>
      <c r="L10" s="1">
        <f>Tabulka3[[#This Row],[rigidity (Pa)]]*Tabulka3[[#This Row],[sigma beta]]+Tabulka3[[#This Row],[sigma rigidity]]*Tabulka3[[#This Row],[beta]]+Tabulka3[[#This Row],[sigma rigidity]]*Tabulka3[[#This Row],[sigma beta]]</f>
        <v>5.8365844519385486E-2</v>
      </c>
      <c r="M10" s="7">
        <f t="shared" si="2"/>
        <v>4.9679782369026211E-2</v>
      </c>
      <c r="N10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2.8445985536374004E-2</v>
      </c>
      <c r="O10" s="9" t="s">
        <v>21</v>
      </c>
      <c r="P10">
        <v>1300</v>
      </c>
      <c r="Q10" s="5">
        <v>6328</v>
      </c>
      <c r="R10" s="4">
        <f t="shared" si="3"/>
        <v>-1.3038203153302288</v>
      </c>
      <c r="S10" s="1">
        <f>Tabulka3[[#This Row],[sigma zeta]]/Tabulka3[[#This Row],[zeta]]/LN(10)</f>
        <v>0.2486712695112214</v>
      </c>
      <c r="T10" s="4">
        <f t="shared" si="4"/>
        <v>4.0844349251667551E-12</v>
      </c>
      <c r="U10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7.4656496546891585E-13</v>
      </c>
      <c r="V10" s="1">
        <f>Tabulka3[[#This Row],[viscosity (Pa*s)]]/Tabulka3[[#This Row],[rigidity (Pa)]]</f>
        <v>149.10000000000002</v>
      </c>
      <c r="W10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68.389660037172291</v>
      </c>
      <c r="X10" s="1">
        <f>Tabulka3[[#This Row],[beta*]]^(-1/Tabulka3[[#This Row],[alpha]])</f>
        <v>7.4072555512218088</v>
      </c>
      <c r="Y10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2.6913855467275272</v>
      </c>
    </row>
    <row r="11" spans="1:25" x14ac:dyDescent="0.3">
      <c r="A11" s="9">
        <v>2.0799999999999999E-2</v>
      </c>
      <c r="B11" s="1">
        <v>1.1999999999999999E-3</v>
      </c>
      <c r="C11" s="4">
        <f t="shared" si="0"/>
        <v>48076923076.92308</v>
      </c>
      <c r="D11" s="1">
        <f>1/Tabulka3[[#This Row],[Ju (GPa^{-1})]]^2*Tabulka3[[#This Row],[sigma Ju (Gpa^{-1})]]*1000000000</f>
        <v>2773668639.0532546</v>
      </c>
      <c r="E11" s="9">
        <v>2800000000000</v>
      </c>
      <c r="F11" s="1">
        <v>900000000000</v>
      </c>
      <c r="G11" s="10">
        <v>0.28000000000000003</v>
      </c>
      <c r="H11" s="2">
        <v>0.04</v>
      </c>
      <c r="I11" s="11">
        <v>9.8999999999999994E-12</v>
      </c>
      <c r="J11" s="1">
        <v>1.1999999999999999E-12</v>
      </c>
      <c r="K11" s="4">
        <f t="shared" si="1"/>
        <v>0.47596153846153849</v>
      </c>
      <c r="L11" s="1">
        <f>Tabulka3[[#This Row],[rigidity (Pa)]]*Tabulka3[[#This Row],[sigma beta]]+Tabulka3[[#This Row],[sigma rigidity]]*Tabulka3[[#This Row],[beta]]+Tabulka3[[#This Row],[sigma rigidity]]*Tabulka3[[#This Row],[sigma beta]]</f>
        <v>8.8480029585798828E-2</v>
      </c>
      <c r="M11" s="7">
        <f t="shared" si="2"/>
        <v>0.24339278854558516</v>
      </c>
      <c r="N11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0.18022831090788285</v>
      </c>
      <c r="O11" s="9" t="s">
        <v>23</v>
      </c>
      <c r="P11">
        <v>1300</v>
      </c>
      <c r="Q11" s="5">
        <v>6328</v>
      </c>
      <c r="R11" s="4">
        <f t="shared" si="3"/>
        <v>-0.61369229357208221</v>
      </c>
      <c r="S11" s="1">
        <f>Tabulka3[[#This Row],[sigma zeta]]/Tabulka3[[#This Row],[zeta]]/LN(10)</f>
        <v>0.32158783905537747</v>
      </c>
      <c r="T11" s="4">
        <f t="shared" si="4"/>
        <v>6.6650183953443332E-12</v>
      </c>
      <c r="U11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1.2691329481505194E-12</v>
      </c>
      <c r="V11" s="1">
        <f>Tabulka3[[#This Row],[viscosity (Pa*s)]]/Tabulka3[[#This Row],[rigidity (Pa)]]</f>
        <v>58.239999999999995</v>
      </c>
      <c r="W11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19.019148245912589</v>
      </c>
      <c r="X11" s="1">
        <f>Tabulka3[[#This Row],[beta*]]^(-1/Tabulka3[[#This Row],[alpha]])</f>
        <v>14.175196004894879</v>
      </c>
      <c r="Y11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10.835144867045676</v>
      </c>
    </row>
    <row r="12" spans="1:25" x14ac:dyDescent="0.3">
      <c r="A12" s="9">
        <v>1.9099999999999999E-2</v>
      </c>
      <c r="B12" s="1">
        <v>3.7000000000000002E-3</v>
      </c>
      <c r="C12" s="4">
        <f t="shared" si="0"/>
        <v>52356020942.408379</v>
      </c>
      <c r="D12" s="1">
        <f>1/Tabulka3[[#This Row],[Ju (GPa^{-1})]]^2*Tabulka3[[#This Row],[sigma Ju (Gpa^{-1})]]*1000000000</f>
        <v>10142265837.011047</v>
      </c>
      <c r="E12" s="9">
        <v>3300000000000</v>
      </c>
      <c r="F12" s="1">
        <v>1700000000000</v>
      </c>
      <c r="G12" s="10">
        <v>0.16</v>
      </c>
      <c r="H12" s="2">
        <v>7.0000000000000007E-2</v>
      </c>
      <c r="I12" s="11">
        <v>9.7999999999999994E-12</v>
      </c>
      <c r="J12" s="1">
        <v>3.7E-12</v>
      </c>
      <c r="K12" s="4">
        <f t="shared" si="1"/>
        <v>0.51308900523560208</v>
      </c>
      <c r="L12" s="1">
        <f>Tabulka3[[#This Row],[rigidity (Pa)]]*Tabulka3[[#This Row],[sigma beta]]+Tabulka3[[#This Row],[sigma rigidity]]*Tabulka3[[#This Row],[beta]]+Tabulka3[[#This Row],[sigma rigidity]]*Tabulka3[[#This Row],[sigma beta]]</f>
        <v>0.33063786628656017</v>
      </c>
      <c r="M12" s="7">
        <f t="shared" si="2"/>
        <v>1.0274205903547049</v>
      </c>
      <c r="N12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4.1767105629860373</v>
      </c>
      <c r="O12" s="9" t="s">
        <v>23</v>
      </c>
      <c r="P12">
        <v>1300</v>
      </c>
      <c r="Q12" s="5">
        <v>6261</v>
      </c>
      <c r="R12" s="4">
        <f t="shared" si="3"/>
        <v>1.1748265094589441E-2</v>
      </c>
      <c r="S12" s="1">
        <f>Tabulka3[[#This Row],[sigma zeta]]/Tabulka3[[#This Row],[zeta]]/LN(10)</f>
        <v>1.7655109962178437</v>
      </c>
      <c r="T12" s="4">
        <f t="shared" si="4"/>
        <v>9.8425084906641106E-12</v>
      </c>
      <c r="U12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3.3724486541694389E-12</v>
      </c>
      <c r="V12" s="1">
        <f>Tabulka3[[#This Row],[viscosity (Pa*s)]]/Tabulka3[[#This Row],[rigidity (Pa)]]</f>
        <v>63.03</v>
      </c>
      <c r="W12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34.68984001116177</v>
      </c>
      <c r="X12" s="1">
        <f>Tabulka3[[#This Row],[beta*]]^(-1/Tabulka3[[#This Row],[alpha]])</f>
        <v>64.758319810057046</v>
      </c>
      <c r="Y12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286.33491733137311</v>
      </c>
    </row>
    <row r="13" spans="1:25" x14ac:dyDescent="0.3">
      <c r="A13" s="9">
        <v>2.2599999999999999E-2</v>
      </c>
      <c r="B13" s="1">
        <v>5.9999999999999995E-4</v>
      </c>
      <c r="C13" s="4">
        <f t="shared" si="0"/>
        <v>44247787610.619469</v>
      </c>
      <c r="D13" s="1">
        <f>1/Tabulka3[[#This Row],[Ju (GPa^{-1})]]^2*Tabulka3[[#This Row],[sigma Ju (Gpa^{-1})]]*1000000000</f>
        <v>1174720025.060694</v>
      </c>
      <c r="E13" s="9">
        <v>12800000000000</v>
      </c>
      <c r="F13" s="1">
        <v>3800000000000</v>
      </c>
      <c r="G13" s="10">
        <v>0.32</v>
      </c>
      <c r="H13" s="2">
        <v>0.02</v>
      </c>
      <c r="I13" s="11">
        <v>9.3999999999999995E-12</v>
      </c>
      <c r="J13" s="1">
        <v>5.9999999999999997E-13</v>
      </c>
      <c r="K13" s="4">
        <f t="shared" si="1"/>
        <v>0.41592920353982299</v>
      </c>
      <c r="L13" s="1">
        <f>Tabulka3[[#This Row],[rigidity (Pa)]]*Tabulka3[[#This Row],[sigma beta]]+Tabulka3[[#This Row],[sigma rigidity]]*Tabulka3[[#This Row],[beta]]+Tabulka3[[#This Row],[sigma rigidity]]*Tabulka3[[#This Row],[sigma beta]]</f>
        <v>3.8295872816978625E-2</v>
      </c>
      <c r="M13" s="7">
        <f t="shared" si="2"/>
        <v>5.3610014049628715E-2</v>
      </c>
      <c r="N13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2.222941623001732E-2</v>
      </c>
      <c r="O13" s="9" t="s">
        <v>24</v>
      </c>
      <c r="P13">
        <v>1300</v>
      </c>
      <c r="Q13" s="5">
        <v>6261</v>
      </c>
      <c r="R13" s="4">
        <f t="shared" si="3"/>
        <v>-1.2707540789586995</v>
      </c>
      <c r="S13" s="1">
        <f>Tabulka3[[#This Row],[sigma zeta]]/Tabulka3[[#This Row],[zeta]]/LN(10)</f>
        <v>0.18008040057012389</v>
      </c>
      <c r="T13" s="4">
        <f t="shared" si="4"/>
        <v>3.6854162661178171E-12</v>
      </c>
      <c r="U13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5.4909809742025325E-13</v>
      </c>
      <c r="V13" s="1">
        <f>Tabulka3[[#This Row],[viscosity (Pa*s)]]/Tabulka3[[#This Row],[rigidity (Pa)]]</f>
        <v>289.28000000000003</v>
      </c>
      <c r="W13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86.222716264334878</v>
      </c>
      <c r="X13" s="1">
        <f>Tabulka3[[#This Row],[beta*]]^(-1/Tabulka3[[#This Row],[alpha]])</f>
        <v>15.508304864276594</v>
      </c>
      <c r="Y13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5.1933974703789776</v>
      </c>
    </row>
    <row r="14" spans="1:25" x14ac:dyDescent="0.3">
      <c r="A14" s="9">
        <v>2.0400000000000001E-2</v>
      </c>
      <c r="B14" s="1">
        <v>3.8999999999999998E-3</v>
      </c>
      <c r="C14" s="4">
        <f t="shared" si="0"/>
        <v>49019607843.137253</v>
      </c>
      <c r="D14" s="1">
        <f>1/Tabulka3[[#This Row],[Ju (GPa^{-1})]]^2*Tabulka3[[#This Row],[sigma Ju (Gpa^{-1})]]*1000000000</f>
        <v>9371395617.0703545</v>
      </c>
      <c r="E14" s="9">
        <v>2100000000000</v>
      </c>
      <c r="F14" s="1">
        <v>1400000000000</v>
      </c>
      <c r="G14" s="10">
        <v>0.18</v>
      </c>
      <c r="H14" s="2">
        <v>0.1</v>
      </c>
      <c r="I14" s="11">
        <v>9.2999999999999996E-12</v>
      </c>
      <c r="J14" s="1">
        <v>3.7E-12</v>
      </c>
      <c r="K14" s="4">
        <f t="shared" si="1"/>
        <v>0.45588235294117641</v>
      </c>
      <c r="L14" s="1">
        <f>Tabulka3[[#This Row],[rigidity (Pa)]]*Tabulka3[[#This Row],[sigma beta]]+Tabulka3[[#This Row],[sigma rigidity]]*Tabulka3[[#This Row],[beta]]+Tabulka3[[#This Row],[sigma rigidity]]*Tabulka3[[#This Row],[sigma beta]]</f>
        <v>0.30320069204152239</v>
      </c>
      <c r="M14" s="7">
        <f t="shared" si="2"/>
        <v>1.8340571523701088</v>
      </c>
      <c r="N14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6.8965398414361347</v>
      </c>
      <c r="O14" s="9" t="s">
        <v>23</v>
      </c>
      <c r="P14">
        <v>1300</v>
      </c>
      <c r="Q14" s="10">
        <v>6261</v>
      </c>
      <c r="R14" s="4">
        <f t="shared" si="3"/>
        <v>0.26341286490664684</v>
      </c>
      <c r="S14" s="1">
        <f>Tabulka3[[#This Row],[sigma zeta]]/Tabulka3[[#This Row],[zeta]]/LN(10)</f>
        <v>1.6330620850561313</v>
      </c>
      <c r="T14" s="4">
        <f t="shared" si="4"/>
        <v>1.037283009368627E-11</v>
      </c>
      <c r="U14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4.4027886338857588E-12</v>
      </c>
      <c r="V14" s="1">
        <f>Tabulka3[[#This Row],[viscosity (Pa*s)]]/Tabulka3[[#This Row],[rigidity (Pa)]]</f>
        <v>42.84</v>
      </c>
      <c r="W14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29.711103984874075</v>
      </c>
      <c r="X14" s="1">
        <f>Tabulka3[[#This Row],[beta*]]^(-1/Tabulka3[[#This Row],[alpha]])</f>
        <v>78.571008407535459</v>
      </c>
      <c r="Y14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347.23019987002613</v>
      </c>
    </row>
    <row r="15" spans="1:25" x14ac:dyDescent="0.3">
      <c r="A15" s="9">
        <v>1.8700000000000001E-2</v>
      </c>
      <c r="B15" s="1">
        <v>1.2999999999999999E-3</v>
      </c>
      <c r="C15" s="4">
        <f t="shared" si="0"/>
        <v>53475935828.876999</v>
      </c>
      <c r="D15" s="1">
        <f>1/Tabulka3[[#This Row],[Ju (GPa^{-1})]]^2*Tabulka3[[#This Row],[sigma Ju (Gpa^{-1})]]*1000000000</f>
        <v>3717578426.6064224</v>
      </c>
      <c r="E15" s="9">
        <v>4100000000000</v>
      </c>
      <c r="F15" s="1">
        <v>1300000000000</v>
      </c>
      <c r="G15" s="10">
        <v>0.24</v>
      </c>
      <c r="H15" s="2">
        <v>0.04</v>
      </c>
      <c r="I15" s="11">
        <v>9.0999999999999996E-12</v>
      </c>
      <c r="J15" s="1">
        <v>1.4000000000000001E-12</v>
      </c>
      <c r="K15" s="4">
        <f t="shared" si="1"/>
        <v>0.4866310160427807</v>
      </c>
      <c r="L15" s="1">
        <f>Tabulka3[[#This Row],[rigidity (Pa)]]*Tabulka3[[#This Row],[sigma beta]]+Tabulka3[[#This Row],[sigma rigidity]]*Tabulka3[[#This Row],[beta]]+Tabulka3[[#This Row],[sigma rigidity]]*Tabulka3[[#This Row],[sigma beta]]</f>
        <v>0.11390088363979523</v>
      </c>
      <c r="M15" s="7">
        <f t="shared" si="2"/>
        <v>0.26224593355037651</v>
      </c>
      <c r="N15" s="8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0.26965606821791227</v>
      </c>
      <c r="O15" s="9" t="s">
        <v>23</v>
      </c>
      <c r="P15">
        <v>1300</v>
      </c>
      <c r="Q15" s="10">
        <v>6328</v>
      </c>
      <c r="R15" s="4">
        <f t="shared" si="3"/>
        <v>-0.58129123735871202</v>
      </c>
      <c r="S15" s="1">
        <f>Tabulka3[[#This Row],[sigma zeta]]/Tabulka3[[#This Row],[zeta]]/LN(10)</f>
        <v>0.44656609486098925</v>
      </c>
      <c r="T15" s="4">
        <f t="shared" si="4"/>
        <v>6.5998109484213921E-12</v>
      </c>
      <c r="U15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1.2985445658118509E-12</v>
      </c>
      <c r="V15" s="1">
        <f>Tabulka3[[#This Row],[viscosity (Pa*s)]]/Tabulka3[[#This Row],[rigidity (Pa)]]</f>
        <v>76.670000000000016</v>
      </c>
      <c r="W15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24.887446634799645</v>
      </c>
      <c r="X15" s="1">
        <f>Tabulka3[[#This Row],[beta*]]^(-1/Tabulka3[[#This Row],[alpha]])</f>
        <v>20.106395725307372</v>
      </c>
      <c r="Y15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22.037252282413711</v>
      </c>
    </row>
    <row r="16" spans="1:25" x14ac:dyDescent="0.3">
      <c r="A16" s="4">
        <v>1.8700000000000001E-2</v>
      </c>
      <c r="B16" s="1">
        <v>2.2000000000000001E-3</v>
      </c>
      <c r="C16" s="4">
        <f t="shared" si="0"/>
        <v>53475935828.876999</v>
      </c>
      <c r="D16" s="1">
        <f>1/Tabulka3[[#This Row],[Ju (GPa^{-1})]]^2*Tabulka3[[#This Row],[sigma Ju (Gpa^{-1})]]*1000000000</f>
        <v>6291286568.1031771</v>
      </c>
      <c r="E16" s="4">
        <v>5900000000000</v>
      </c>
      <c r="F16" s="1">
        <v>1500000000000</v>
      </c>
      <c r="G16" s="5">
        <v>0.16</v>
      </c>
      <c r="H16" s="2">
        <v>0.04</v>
      </c>
      <c r="I16" s="6">
        <v>8.5999999999999997E-12</v>
      </c>
      <c r="J16" s="1">
        <v>2.1999999999999999E-12</v>
      </c>
      <c r="K16" s="4">
        <f t="shared" si="1"/>
        <v>0.4598930481283422</v>
      </c>
      <c r="L16" s="1">
        <f>Tabulka3[[#This Row],[rigidity (Pa)]]*Tabulka3[[#This Row],[sigma beta]]+Tabulka3[[#This Row],[sigma rigidity]]*Tabulka3[[#This Row],[beta]]+Tabulka3[[#This Row],[sigma rigidity]]*Tabulka3[[#This Row],[sigma beta]]</f>
        <v>0.18559295375904369</v>
      </c>
      <c r="M16" s="7">
        <f t="shared" si="2"/>
        <v>1.163325110268955</v>
      </c>
      <c r="N16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2.9524370996277449</v>
      </c>
      <c r="O16" s="4" t="s">
        <v>23</v>
      </c>
      <c r="P16">
        <v>1300</v>
      </c>
      <c r="Q16" s="5">
        <v>6261</v>
      </c>
      <c r="R16" s="4">
        <f t="shared" si="3"/>
        <v>6.5701102402177414E-2</v>
      </c>
      <c r="S16" s="1">
        <f>Tabulka3[[#This Row],[sigma zeta]]/Tabulka3[[#This Row],[zeta]]/LN(10)</f>
        <v>1.10220877140555</v>
      </c>
      <c r="T16" s="4">
        <f t="shared" si="4"/>
        <v>8.8107043343430762E-12</v>
      </c>
      <c r="U16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1.90639462490007E-12</v>
      </c>
      <c r="V16" s="1">
        <f>Tabulka3[[#This Row],[viscosity (Pa*s)]]/Tabulka3[[#This Row],[rigidity (Pa)]]</f>
        <v>110.33000000000001</v>
      </c>
      <c r="W16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30.907651156307562</v>
      </c>
      <c r="X16" s="1">
        <f>Tabulka3[[#This Row],[beta*]]^(-1/Tabulka3[[#This Row],[alpha]])</f>
        <v>128.34965941597383</v>
      </c>
      <c r="Y16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359.25722262784188</v>
      </c>
    </row>
    <row r="17" spans="1:25" x14ac:dyDescent="0.3">
      <c r="A17" s="4">
        <v>2.2599999999999999E-2</v>
      </c>
      <c r="B17" s="1">
        <v>5.0000000000000001E-4</v>
      </c>
      <c r="C17" s="4">
        <f t="shared" si="0"/>
        <v>44247787610.619469</v>
      </c>
      <c r="D17" s="1">
        <f>1/Tabulka3[[#This Row],[Ju (GPa^{-1})]]^2*Tabulka3[[#This Row],[sigma Ju (Gpa^{-1})]]*1000000000</f>
        <v>978933354.21724498</v>
      </c>
      <c r="E17" s="4">
        <v>15300000000000</v>
      </c>
      <c r="F17" s="1">
        <v>4500000000000</v>
      </c>
      <c r="G17" s="5">
        <v>0.31</v>
      </c>
      <c r="H17" s="2">
        <v>0.02</v>
      </c>
      <c r="I17" s="6">
        <v>7.7999999999999999E-12</v>
      </c>
      <c r="J17" s="1">
        <v>5.9999999999999997E-13</v>
      </c>
      <c r="K17" s="4">
        <f t="shared" si="1"/>
        <v>0.34513274336283184</v>
      </c>
      <c r="L17" s="1">
        <f>Tabulka3[[#This Row],[rigidity (Pa)]]*Tabulka3[[#This Row],[sigma beta]]+Tabulka3[[#This Row],[sigma rigidity]]*Tabulka3[[#This Row],[beta]]+Tabulka3[[#This Row],[sigma rigidity]]*Tabulka3[[#This Row],[sigma beta]]</f>
        <v>3.4771712741796537E-2</v>
      </c>
      <c r="M17" s="7">
        <f t="shared" si="2"/>
        <v>8.9447322377825322E-2</v>
      </c>
      <c r="N17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3.9302897934177995E-2</v>
      </c>
      <c r="O17" s="4" t="s">
        <v>21</v>
      </c>
      <c r="P17">
        <v>1300</v>
      </c>
      <c r="Q17" s="5">
        <v>6261</v>
      </c>
      <c r="R17" s="4">
        <f t="shared" si="3"/>
        <v>-1.0484326555878365</v>
      </c>
      <c r="S17" s="1">
        <f>Tabulka3[[#This Row],[sigma zeta]]/Tabulka3[[#This Row],[zeta]]/LN(10)</f>
        <v>0.19082775472607955</v>
      </c>
      <c r="T17" s="4">
        <f t="shared" si="4"/>
        <v>3.6904598044019502E-12</v>
      </c>
      <c r="U17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5.5005864166144832E-13</v>
      </c>
      <c r="V17" s="1">
        <f>Tabulka3[[#This Row],[viscosity (Pa*s)]]/Tabulka3[[#This Row],[rigidity (Pa)]]</f>
        <v>345.78000000000003</v>
      </c>
      <c r="W17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101.9873153877481</v>
      </c>
      <c r="X17" s="1">
        <f>Tabulka3[[#This Row],[beta*]]^(-1/Tabulka3[[#This Row],[alpha]])</f>
        <v>30.929095131804441</v>
      </c>
      <c r="Y17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12.162663089433748</v>
      </c>
    </row>
    <row r="18" spans="1:25" x14ac:dyDescent="0.3">
      <c r="A18" s="4">
        <v>1.9199999999999998E-2</v>
      </c>
      <c r="B18" s="1">
        <v>1.8E-3</v>
      </c>
      <c r="C18" s="4">
        <f t="shared" si="0"/>
        <v>52083333333.333336</v>
      </c>
      <c r="D18" s="1">
        <f>1/Tabulka3[[#This Row],[Ju (GPa^{-1})]]^2*Tabulka3[[#This Row],[sigma Ju (Gpa^{-1})]]*1000000000</f>
        <v>4882812500.000001</v>
      </c>
      <c r="E18" s="4">
        <v>5600000000000</v>
      </c>
      <c r="F18" s="1">
        <v>1400000000000</v>
      </c>
      <c r="G18" s="5">
        <v>0.17</v>
      </c>
      <c r="H18" s="2">
        <v>0.04</v>
      </c>
      <c r="I18" s="6">
        <v>7.7999999999999999E-12</v>
      </c>
      <c r="J18" s="1">
        <v>1.9E-12</v>
      </c>
      <c r="K18" s="4">
        <f t="shared" si="1"/>
        <v>0.40625</v>
      </c>
      <c r="L18" s="1">
        <f>Tabulka3[[#This Row],[rigidity (Pa)]]*Tabulka3[[#This Row],[sigma beta]]+Tabulka3[[#This Row],[sigma rigidity]]*Tabulka3[[#This Row],[beta]]+Tabulka3[[#This Row],[sigma rigidity]]*Tabulka3[[#This Row],[sigma beta]]</f>
        <v>0.14632161458333334</v>
      </c>
      <c r="M18" s="7">
        <f t="shared" si="2"/>
        <v>1.8609135211669134</v>
      </c>
      <c r="N18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3.974437866471161</v>
      </c>
      <c r="O18" s="4" t="s">
        <v>23</v>
      </c>
      <c r="P18">
        <v>1300</v>
      </c>
      <c r="Q18" s="5">
        <v>6261</v>
      </c>
      <c r="R18" s="4">
        <f t="shared" si="3"/>
        <v>0.26972619142595089</v>
      </c>
      <c r="S18" s="1">
        <f>Tabulka3[[#This Row],[sigma zeta]]/Tabulka3[[#This Row],[zeta]]/LN(10)</f>
        <v>0.92754252921618652</v>
      </c>
      <c r="T18" s="4">
        <f t="shared" si="4"/>
        <v>8.6685818703660895E-12</v>
      </c>
      <c r="U18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1.7948380444662681E-12</v>
      </c>
      <c r="V18" s="1">
        <f>Tabulka3[[#This Row],[viscosity (Pa*s)]]/Tabulka3[[#This Row],[rigidity (Pa)]]</f>
        <v>107.52</v>
      </c>
      <c r="W18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28.707852584266902</v>
      </c>
      <c r="X18" s="1">
        <f>Tabulka3[[#This Row],[beta*]]^(-1/Tabulka3[[#This Row],[alpha]])</f>
        <v>200.08542179586652</v>
      </c>
      <c r="Y18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491.87007338734719</v>
      </c>
    </row>
    <row r="19" spans="1:25" x14ac:dyDescent="0.3">
      <c r="A19" s="4">
        <v>2.23E-2</v>
      </c>
      <c r="B19" s="1">
        <v>5.0000000000000001E-3</v>
      </c>
      <c r="C19" s="4">
        <f t="shared" si="0"/>
        <v>44843049327.354256</v>
      </c>
      <c r="D19" s="1">
        <f>1/Tabulka3[[#This Row],[Ju (GPa^{-1})]]^2*Tabulka3[[#This Row],[sigma Ju (Gpa^{-1})]]*1000000000</f>
        <v>10054495364.877636</v>
      </c>
      <c r="E19" s="4">
        <v>19100000000000</v>
      </c>
      <c r="F19" s="1">
        <v>6000000000000</v>
      </c>
      <c r="G19" s="5">
        <v>0.31</v>
      </c>
      <c r="H19" s="2">
        <v>0.02</v>
      </c>
      <c r="I19" s="6">
        <v>6.5000000000000002E-12</v>
      </c>
      <c r="J19" s="1">
        <v>4.9999999999999999E-13</v>
      </c>
      <c r="K19" s="4">
        <f t="shared" si="1"/>
        <v>0.29147982062780264</v>
      </c>
      <c r="L19" s="1">
        <f>Tabulka3[[#This Row],[rigidity (Pa)]]*Tabulka3[[#This Row],[sigma beta]]+Tabulka3[[#This Row],[sigma rigidity]]*Tabulka3[[#This Row],[beta]]+Tabulka3[[#This Row],[sigma rigidity]]*Tabulka3[[#This Row],[sigma beta]]</f>
        <v>9.2802992217820568E-2</v>
      </c>
      <c r="M19" s="7">
        <f t="shared" si="2"/>
        <v>0.1252365644133947</v>
      </c>
      <c r="N19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0.13744075810529363</v>
      </c>
      <c r="O19" s="4" t="s">
        <v>21</v>
      </c>
      <c r="P19">
        <v>1300</v>
      </c>
      <c r="Q19" s="5">
        <v>6261</v>
      </c>
      <c r="R19" s="4">
        <f t="shared" si="3"/>
        <v>-0.90226885479490371</v>
      </c>
      <c r="S19" s="1">
        <f>Tabulka3[[#This Row],[sigma zeta]]/Tabulka3[[#This Row],[zeta]]/LN(10)</f>
        <v>0.47661609940606547</v>
      </c>
      <c r="T19" s="4">
        <f t="shared" si="4"/>
        <v>3.4135794207772173E-12</v>
      </c>
      <c r="U19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7.484985514688204E-13</v>
      </c>
      <c r="V19" s="1">
        <f>Tabulka3[[#This Row],[viscosity (Pa*s)]]/Tabulka3[[#This Row],[rigidity (Pa)]]</f>
        <v>425.93000000000006</v>
      </c>
      <c r="W19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164.3857962233964</v>
      </c>
      <c r="X19" s="1">
        <f>Tabulka3[[#This Row],[beta*]]^(-1/Tabulka3[[#This Row],[alpha]])</f>
        <v>53.342009880597217</v>
      </c>
      <c r="Y19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56.468437045228818</v>
      </c>
    </row>
    <row r="20" spans="1:25" x14ac:dyDescent="0.3">
      <c r="A20" s="4">
        <v>2.0799999999999999E-2</v>
      </c>
      <c r="B20" s="1">
        <v>8.9999999999999998E-4</v>
      </c>
      <c r="C20" s="4">
        <f t="shared" si="0"/>
        <v>48076923076.92308</v>
      </c>
      <c r="D20" s="1">
        <f>1/Tabulka3[[#This Row],[Ju (GPa^{-1})]]^2*Tabulka3[[#This Row],[sigma Ju (Gpa^{-1})]]*1000000000</f>
        <v>2080251479.2899406</v>
      </c>
      <c r="E20" s="4">
        <v>15000000000000</v>
      </c>
      <c r="F20" s="1">
        <v>0</v>
      </c>
      <c r="G20" s="5">
        <v>0.22</v>
      </c>
      <c r="H20" s="2">
        <v>0.03</v>
      </c>
      <c r="I20" s="6">
        <v>6.4000000000000002E-12</v>
      </c>
      <c r="J20" s="1">
        <v>9E-13</v>
      </c>
      <c r="K20" s="4">
        <f t="shared" si="1"/>
        <v>0.30769230769230771</v>
      </c>
      <c r="L20" s="1">
        <f>Tabulka3[[#This Row],[rigidity (Pa)]]*Tabulka3[[#This Row],[sigma beta]]+Tabulka3[[#This Row],[sigma rigidity]]*Tabulka3[[#This Row],[beta]]+Tabulka3[[#This Row],[sigma rigidity]]*Tabulka3[[#This Row],[sigma beta]]</f>
        <v>5.8455066568047338E-2</v>
      </c>
      <c r="M20" s="7">
        <f t="shared" si="2"/>
        <v>0.68012377374281174</v>
      </c>
      <c r="N20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0.58854296437165465</v>
      </c>
      <c r="O20" s="4" t="s">
        <v>22</v>
      </c>
      <c r="P20">
        <v>1300</v>
      </c>
      <c r="Q20" s="5">
        <v>6261</v>
      </c>
      <c r="R20" s="4">
        <f t="shared" si="3"/>
        <v>-0.16741204411446814</v>
      </c>
      <c r="S20" s="1">
        <f>Tabulka3[[#This Row],[sigma zeta]]/Tabulka3[[#This Row],[zeta]]/LN(10)</f>
        <v>0.37581536134663485</v>
      </c>
      <c r="T20" s="4">
        <f t="shared" si="4"/>
        <v>5.8796208902764411E-12</v>
      </c>
      <c r="U20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1.0322534702715127E-12</v>
      </c>
      <c r="V20" s="1">
        <f>Tabulka3[[#This Row],[viscosity (Pa*s)]]/Tabulka3[[#This Row],[rigidity (Pa)]]</f>
        <v>312</v>
      </c>
      <c r="W20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13.499999999999996</v>
      </c>
      <c r="X20" s="1">
        <f>Tabulka3[[#This Row],[beta*]]^(-1/Tabulka3[[#This Row],[alpha]])</f>
        <v>212.19861740775724</v>
      </c>
      <c r="Y20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240.02252938687812</v>
      </c>
    </row>
    <row r="21" spans="1:25" x14ac:dyDescent="0.3">
      <c r="A21" s="4">
        <v>1.89E-2</v>
      </c>
      <c r="B21" s="1">
        <v>8.9999999999999998E-4</v>
      </c>
      <c r="C21" s="4">
        <f t="shared" si="0"/>
        <v>52910052910.05291</v>
      </c>
      <c r="D21" s="1">
        <f>1/Tabulka3[[#This Row],[Ju (GPa^{-1})]]^2*Tabulka3[[#This Row],[sigma Ju (Gpa^{-1})]]*1000000000</f>
        <v>2519526329.050138</v>
      </c>
      <c r="E21" s="4">
        <v>10100000000000</v>
      </c>
      <c r="F21" s="1">
        <v>5000000000000</v>
      </c>
      <c r="G21" s="5">
        <v>0.23</v>
      </c>
      <c r="H21" s="2">
        <v>0.04</v>
      </c>
      <c r="I21" s="6">
        <v>6.2000000000000002E-12</v>
      </c>
      <c r="J21" s="1">
        <v>9.9999999999999998E-13</v>
      </c>
      <c r="K21" s="4">
        <f t="shared" si="1"/>
        <v>0.32804232804232808</v>
      </c>
      <c r="L21" s="1">
        <f>Tabulka3[[#This Row],[rigidity (Pa)]]*Tabulka3[[#This Row],[sigma beta]]+Tabulka3[[#This Row],[sigma rigidity]]*Tabulka3[[#This Row],[beta]]+Tabulka3[[#This Row],[sigma rigidity]]*Tabulka3[[#This Row],[sigma beta]]</f>
        <v>7.1050642479213902E-2</v>
      </c>
      <c r="M21" s="7">
        <f t="shared" si="2"/>
        <v>0.66660642393794345</v>
      </c>
      <c r="N21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0.71052832110761699</v>
      </c>
      <c r="O21" s="4" t="s">
        <v>23</v>
      </c>
      <c r="P21">
        <v>1200</v>
      </c>
      <c r="Q21" s="5">
        <v>6268</v>
      </c>
      <c r="R21" s="4">
        <f t="shared" si="3"/>
        <v>-0.17613050545592956</v>
      </c>
      <c r="S21" s="1">
        <f>Tabulka3[[#This Row],[sigma zeta]]/Tabulka3[[#This Row],[zeta]]/LN(10)</f>
        <v>0.46290962404788705</v>
      </c>
      <c r="T21" s="4">
        <f t="shared" si="4"/>
        <v>5.6478307450495585E-12</v>
      </c>
      <c r="U21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1.3652966996439518E-12</v>
      </c>
      <c r="V21" s="1">
        <f>Tabulka3[[#This Row],[viscosity (Pa*s)]]/Tabulka3[[#This Row],[rigidity (Pa)]]</f>
        <v>190.89000000000001</v>
      </c>
      <c r="W21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94.936179088901611</v>
      </c>
      <c r="X21" s="1">
        <f>Tabulka3[[#This Row],[beta*]]^(-1/Tabulka3[[#This Row],[alpha]])</f>
        <v>127.24850026551402</v>
      </c>
      <c r="Y21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160.81279037974682</v>
      </c>
    </row>
    <row r="22" spans="1:25" x14ac:dyDescent="0.3">
      <c r="A22" s="4">
        <v>1.9599999999999999E-2</v>
      </c>
      <c r="B22" s="1">
        <v>1.1000000000000001E-3</v>
      </c>
      <c r="C22" s="4">
        <f t="shared" si="0"/>
        <v>51020408163.265312</v>
      </c>
      <c r="D22" s="1">
        <f>1/Tabulka3[[#This Row],[Ju (GPa^{-1})]]^2*Tabulka3[[#This Row],[sigma Ju (Gpa^{-1})]]*1000000000</f>
        <v>2863390254.0608082</v>
      </c>
      <c r="E22" s="4">
        <v>8500000000000</v>
      </c>
      <c r="F22" s="1">
        <v>3200000000000</v>
      </c>
      <c r="G22" s="5">
        <v>0.22</v>
      </c>
      <c r="H22" s="2">
        <v>0.04</v>
      </c>
      <c r="I22" s="6">
        <v>5.9000000000000003E-12</v>
      </c>
      <c r="J22" s="1">
        <v>1.1E-12</v>
      </c>
      <c r="K22" s="4">
        <f t="shared" si="1"/>
        <v>0.30102040816326536</v>
      </c>
      <c r="L22" s="1">
        <f>Tabulka3[[#This Row],[rigidity (Pa)]]*Tabulka3[[#This Row],[sigma beta]]+Tabulka3[[#This Row],[sigma rigidity]]*Tabulka3[[#This Row],[beta]]+Tabulka3[[#This Row],[sigma rigidity]]*Tabulka3[[#This Row],[sigma beta]]</f>
        <v>7.6166180758017496E-2</v>
      </c>
      <c r="M22" s="7">
        <f t="shared" si="2"/>
        <v>1.4071599184395003</v>
      </c>
      <c r="N22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1.7060701390875508</v>
      </c>
      <c r="O22" s="4" t="s">
        <v>23</v>
      </c>
      <c r="P22">
        <v>1300</v>
      </c>
      <c r="Q22" s="5">
        <v>6261</v>
      </c>
      <c r="R22" s="4">
        <f t="shared" si="3"/>
        <v>0.14834345617619407</v>
      </c>
      <c r="S22" s="1">
        <f>Tabulka3[[#This Row],[sigma zeta]]/Tabulka3[[#This Row],[zeta]]/LN(10)</f>
        <v>0.5265477202955825</v>
      </c>
      <c r="T22" s="4">
        <f t="shared" si="4"/>
        <v>6.3604460319025332E-12</v>
      </c>
      <c r="U22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1.4314104842231593E-12</v>
      </c>
      <c r="V22" s="1">
        <f>Tabulka3[[#This Row],[viscosity (Pa*s)]]/Tabulka3[[#This Row],[rigidity (Pa)]]</f>
        <v>166.6</v>
      </c>
      <c r="W22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63.413097227623247</v>
      </c>
      <c r="X22" s="1">
        <f>Tabulka3[[#This Row],[beta*]]^(-1/Tabulka3[[#This Row],[alpha]])</f>
        <v>234.4328424120207</v>
      </c>
      <c r="Y22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356.09602229571436</v>
      </c>
    </row>
    <row r="23" spans="1:25" x14ac:dyDescent="0.3">
      <c r="A23" s="4">
        <v>2.24E-2</v>
      </c>
      <c r="B23" s="1">
        <v>4.0000000000000002E-4</v>
      </c>
      <c r="C23" s="4">
        <f t="shared" si="0"/>
        <v>44642857142.857147</v>
      </c>
      <c r="D23" s="1">
        <f>1/Tabulka3[[#This Row],[Ju (GPa^{-1})]]^2*Tabulka3[[#This Row],[sigma Ju (Gpa^{-1})]]*1000000000</f>
        <v>797193877.5510205</v>
      </c>
      <c r="E23" s="4">
        <v>14400000000000</v>
      </c>
      <c r="F23" s="1">
        <v>3200000000000</v>
      </c>
      <c r="G23" s="5">
        <v>0.31</v>
      </c>
      <c r="H23" s="2">
        <v>0.02</v>
      </c>
      <c r="I23" s="6">
        <v>5.5000000000000004E-12</v>
      </c>
      <c r="J23" s="1">
        <v>4.0000000000000001E-13</v>
      </c>
      <c r="K23" s="4">
        <f t="shared" si="1"/>
        <v>0.24553571428571433</v>
      </c>
      <c r="L23" s="1">
        <f>Tabulka3[[#This Row],[rigidity (Pa)]]*Tabulka3[[#This Row],[sigma beta]]+Tabulka3[[#This Row],[sigma rigidity]]*Tabulka3[[#This Row],[beta]]+Tabulka3[[#This Row],[sigma rigidity]]*Tabulka3[[#This Row],[sigma beta]]</f>
        <v>2.2560586734693879E-2</v>
      </c>
      <c r="M23" s="7">
        <f t="shared" si="2"/>
        <v>0.28758187973648808</v>
      </c>
      <c r="N23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0.10696410863940536</v>
      </c>
      <c r="O23" s="4" t="s">
        <v>24</v>
      </c>
      <c r="P23">
        <v>1300</v>
      </c>
      <c r="Q23" s="5">
        <v>6261</v>
      </c>
      <c r="R23" s="4">
        <f t="shared" si="3"/>
        <v>-0.54123848191354484</v>
      </c>
      <c r="S23" s="1">
        <f>Tabulka3[[#This Row],[sigma zeta]]/Tabulka3[[#This Row],[zeta]]/LN(10)</f>
        <v>0.16153285522147476</v>
      </c>
      <c r="T23" s="4">
        <f t="shared" si="4"/>
        <v>3.7374789910366234E-12</v>
      </c>
      <c r="U23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5.0481849704864139E-13</v>
      </c>
      <c r="V23" s="1">
        <f>Tabulka3[[#This Row],[viscosity (Pa*s)]]/Tabulka3[[#This Row],[rigidity (Pa)]]</f>
        <v>322.55999999999995</v>
      </c>
      <c r="W23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71.911056173581528</v>
      </c>
      <c r="X23" s="1">
        <f>Tabulka3[[#This Row],[beta*]]^(-1/Tabulka3[[#This Row],[alpha]])</f>
        <v>92.762411127801599</v>
      </c>
      <c r="Y23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38.612749219518335</v>
      </c>
    </row>
    <row r="24" spans="1:25" x14ac:dyDescent="0.3">
      <c r="A24" s="4">
        <v>1.7100000000000001E-2</v>
      </c>
      <c r="B24" s="1">
        <v>8.0000000000000004E-4</v>
      </c>
      <c r="C24" s="4">
        <f t="shared" si="0"/>
        <v>58479532163.742691</v>
      </c>
      <c r="D24" s="1">
        <f>1/Tabulka3[[#This Row],[Ju (GPa^{-1})]]^2*Tabulka3[[#This Row],[sigma Ju (Gpa^{-1})]]*1000000000</f>
        <v>2735884545.6721725</v>
      </c>
      <c r="E24" s="4">
        <v>26300000000000</v>
      </c>
      <c r="F24" s="1">
        <v>17700000000000</v>
      </c>
      <c r="G24" s="5">
        <v>0.19</v>
      </c>
      <c r="H24" s="2">
        <v>0.05</v>
      </c>
      <c r="I24" s="6">
        <v>3.9999999999999999E-12</v>
      </c>
      <c r="J24" s="1">
        <v>9E-13</v>
      </c>
      <c r="K24" s="4">
        <f t="shared" si="1"/>
        <v>0.23391812865497075</v>
      </c>
      <c r="L24" s="1">
        <f>Tabulka3[[#This Row],[rigidity (Pa)]]*Tabulka3[[#This Row],[sigma beta]]+Tabulka3[[#This Row],[sigma rigidity]]*Tabulka3[[#This Row],[beta]]+Tabulka3[[#This Row],[sigma rigidity]]*Tabulka3[[#This Row],[sigma beta]]</f>
        <v>6.6037413221162078E-2</v>
      </c>
      <c r="M24" s="7">
        <f t="shared" si="2"/>
        <v>4.653337551474598</v>
      </c>
      <c r="N24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7.6009461135129222</v>
      </c>
      <c r="O24" s="4" t="s">
        <v>23</v>
      </c>
      <c r="P24">
        <v>1200</v>
      </c>
      <c r="Q24" s="5">
        <v>6261</v>
      </c>
      <c r="R24" s="4">
        <f t="shared" si="3"/>
        <v>0.66776455724541217</v>
      </c>
      <c r="S24" s="1">
        <f>Tabulka3[[#This Row],[sigma zeta]]/Tabulka3[[#This Row],[zeta]]/LN(10)</f>
        <v>0.70939383137949219</v>
      </c>
      <c r="T24" s="4">
        <f t="shared" si="4"/>
        <v>5.357167891537153E-12</v>
      </c>
      <c r="U24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1.7854393827589834E-12</v>
      </c>
      <c r="V24" s="1">
        <f>Tabulka3[[#This Row],[viscosity (Pa*s)]]/Tabulka3[[#This Row],[rigidity (Pa)]]</f>
        <v>449.73</v>
      </c>
      <c r="W24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303.40041282107711</v>
      </c>
      <c r="X24" s="1">
        <f>Tabulka3[[#This Row],[beta*]]^(-1/Tabulka3[[#This Row],[alpha]])</f>
        <v>2092.7454970246708</v>
      </c>
      <c r="Y24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5234.6000260236942</v>
      </c>
    </row>
    <row r="25" spans="1:25" x14ac:dyDescent="0.3">
      <c r="A25" s="4">
        <v>1.8100000000000002E-2</v>
      </c>
      <c r="B25" s="1">
        <v>5.0000000000000001E-4</v>
      </c>
      <c r="C25" s="4">
        <f t="shared" si="0"/>
        <v>55248618784.53038</v>
      </c>
      <c r="D25" s="1">
        <f>1/Tabulka3[[#This Row],[Ju (GPa^{-1})]]^2*Tabulka3[[#This Row],[sigma Ju (Gpa^{-1})]]*1000000000</f>
        <v>1526204938.7991819</v>
      </c>
      <c r="E25" s="4">
        <v>47300000000000</v>
      </c>
      <c r="F25" s="1">
        <v>49100000000000</v>
      </c>
      <c r="G25" s="5">
        <v>0.22</v>
      </c>
      <c r="H25" s="2">
        <v>0.05</v>
      </c>
      <c r="I25" s="6">
        <v>2.8000000000000002E-12</v>
      </c>
      <c r="J25" s="1">
        <v>4.9999999999999999E-13</v>
      </c>
      <c r="K25" s="4">
        <f t="shared" si="1"/>
        <v>0.15469613259668508</v>
      </c>
      <c r="L25" s="1">
        <f>Tabulka3[[#This Row],[rigidity (Pa)]]*Tabulka3[[#This Row],[sigma beta]]+Tabulka3[[#This Row],[sigma rigidity]]*Tabulka3[[#This Row],[beta]]+Tabulka3[[#This Row],[sigma rigidity]]*Tabulka3[[#This Row],[sigma beta]]</f>
        <v>3.2660785690302487E-2</v>
      </c>
      <c r="M25" s="7">
        <f t="shared" si="2"/>
        <v>5.6447481921461806</v>
      </c>
      <c r="N25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7.9988417357469581</v>
      </c>
      <c r="O25" s="4" t="s">
        <v>23</v>
      </c>
      <c r="P25">
        <v>1100</v>
      </c>
      <c r="Q25" s="5">
        <v>6268</v>
      </c>
      <c r="R25" s="4">
        <f t="shared" si="3"/>
        <v>0.75164457315193756</v>
      </c>
      <c r="S25" s="1">
        <f>Tabulka3[[#This Row],[sigma zeta]]/Tabulka3[[#This Row],[zeta]]/LN(10)</f>
        <v>0.61541324948483567</v>
      </c>
      <c r="T25" s="4">
        <f t="shared" si="4"/>
        <v>4.0975082573173934E-12</v>
      </c>
      <c r="U25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1.6724967630476906E-12</v>
      </c>
      <c r="V25" s="1">
        <f>Tabulka3[[#This Row],[viscosity (Pa*s)]]/Tabulka3[[#This Row],[rigidity (Pa)]]</f>
        <v>856.13000000000011</v>
      </c>
      <c r="W25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889.02462654304475</v>
      </c>
      <c r="X25" s="1">
        <f>Tabulka3[[#This Row],[beta*]]^(-1/Tabulka3[[#This Row],[alpha]])</f>
        <v>4832.6382697421095</v>
      </c>
      <c r="Y25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10407.707480527381</v>
      </c>
    </row>
    <row r="26" spans="1:25" x14ac:dyDescent="0.3">
      <c r="A26" s="4">
        <v>1.8200000000000001E-2</v>
      </c>
      <c r="B26" s="1">
        <v>5.9999999999999995E-4</v>
      </c>
      <c r="C26" s="4">
        <f t="shared" si="0"/>
        <v>54945054945.054939</v>
      </c>
      <c r="D26" s="1">
        <f>1/Tabulka3[[#This Row],[Ju (GPa^{-1})]]^2*Tabulka3[[#This Row],[sigma Ju (Gpa^{-1})]]*1000000000</f>
        <v>1811375437.7490637</v>
      </c>
      <c r="E26" s="4">
        <v>47300000000000</v>
      </c>
      <c r="F26" s="1">
        <v>0</v>
      </c>
      <c r="G26" s="5">
        <v>0.19</v>
      </c>
      <c r="H26" s="2">
        <v>0.04</v>
      </c>
      <c r="I26" s="6">
        <v>2.8000000000000002E-12</v>
      </c>
      <c r="J26" s="1">
        <v>5.9999999999999997E-13</v>
      </c>
      <c r="K26" s="4">
        <f t="shared" si="1"/>
        <v>0.15384615384615383</v>
      </c>
      <c r="L26" s="1">
        <f>Tabulka3[[#This Row],[rigidity (Pa)]]*Tabulka3[[#This Row],[sigma beta]]+Tabulka3[[#This Row],[sigma rigidity]]*Tabulka3[[#This Row],[beta]]+Tabulka3[[#This Row],[sigma rigidity]]*Tabulka3[[#This Row],[sigma beta]]</f>
        <v>3.9125709455379777E-2</v>
      </c>
      <c r="M26" s="7">
        <f t="shared" si="2"/>
        <v>22.057628707001037</v>
      </c>
      <c r="N26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29.579474634925059</v>
      </c>
      <c r="O26" s="4" t="s">
        <v>22</v>
      </c>
      <c r="P26">
        <v>1100</v>
      </c>
      <c r="Q26" s="5">
        <v>6268</v>
      </c>
      <c r="R26" s="4">
        <f t="shared" si="3"/>
        <v>1.343558822028986</v>
      </c>
      <c r="S26" s="1">
        <f>Tabulka3[[#This Row],[sigma zeta]]/Tabulka3[[#This Row],[zeta]]/LN(10)</f>
        <v>0.58239273052355822</v>
      </c>
      <c r="T26" s="4">
        <f t="shared" si="4"/>
        <v>5.0400426031949793E-12</v>
      </c>
      <c r="U26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1.3690419744873275E-12</v>
      </c>
      <c r="V26" s="1">
        <f>Tabulka3[[#This Row],[viscosity (Pa*s)]]/Tabulka3[[#This Row],[rigidity (Pa)]]</f>
        <v>860.86000000000013</v>
      </c>
      <c r="W26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28.38</v>
      </c>
      <c r="X26" s="1">
        <f>Tabulka3[[#This Row],[beta*]]^(-1/Tabulka3[[#This Row],[alpha]])</f>
        <v>18988.530248708914</v>
      </c>
      <c r="Y26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46871.935732245016</v>
      </c>
    </row>
    <row r="27" spans="1:25" x14ac:dyDescent="0.3">
      <c r="A27" s="4">
        <v>1.8700000000000001E-2</v>
      </c>
      <c r="B27" s="1">
        <v>2.0000000000000001E-4</v>
      </c>
      <c r="C27" s="4">
        <f t="shared" si="0"/>
        <v>53475935828.876999</v>
      </c>
      <c r="D27" s="1">
        <f>1/Tabulka3[[#This Row],[Ju (GPa^{-1})]]^2*Tabulka3[[#This Row],[sigma Ju (Gpa^{-1})]]*1000000000</f>
        <v>571935142.55483425</v>
      </c>
      <c r="E27" s="4">
        <v>62800000000000</v>
      </c>
      <c r="F27" s="1">
        <v>25800000000000</v>
      </c>
      <c r="G27" s="5">
        <v>0.33</v>
      </c>
      <c r="H27" s="2">
        <v>0.02</v>
      </c>
      <c r="I27" s="6">
        <v>2.1499999999999999E-12</v>
      </c>
      <c r="J27" s="1">
        <v>1.7999999999999999E-13</v>
      </c>
      <c r="K27" s="4">
        <f t="shared" si="1"/>
        <v>0.11497326203208555</v>
      </c>
      <c r="L27" s="1">
        <f>Tabulka3[[#This Row],[rigidity (Pa)]]*Tabulka3[[#This Row],[sigma beta]]+Tabulka3[[#This Row],[sigma rigidity]]*Tabulka3[[#This Row],[beta]]+Tabulka3[[#This Row],[sigma rigidity]]*Tabulka3[[#This Row],[sigma beta]]</f>
        <v>1.0958277331350625E-2</v>
      </c>
      <c r="M27" s="7">
        <f t="shared" si="2"/>
        <v>0.59823931648240292</v>
      </c>
      <c r="N27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0.30161242129016441</v>
      </c>
      <c r="O27" s="4" t="s">
        <v>24</v>
      </c>
      <c r="P27">
        <v>1200</v>
      </c>
      <c r="Q27" s="5">
        <v>6261</v>
      </c>
      <c r="R27" s="4">
        <f t="shared" si="3"/>
        <v>-0.2231250483921996</v>
      </c>
      <c r="S27" s="1">
        <f>Tabulka3[[#This Row],[sigma zeta]]/Tabulka3[[#This Row],[zeta]]/LN(10)</f>
        <v>0.21895687332955535</v>
      </c>
      <c r="T27" s="4">
        <f t="shared" si="4"/>
        <v>1.8147098392234639E-12</v>
      </c>
      <c r="U27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3.5568687775712752E-13</v>
      </c>
      <c r="V27" s="1">
        <f>Tabulka3[[#This Row],[viscosity (Pa*s)]]/Tabulka3[[#This Row],[rigidity (Pa)]]</f>
        <v>1174.3600000000001</v>
      </c>
      <c r="W27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482.62346109570763</v>
      </c>
      <c r="X27" s="1">
        <f>Tabulka3[[#This Row],[beta*]]^(-1/Tabulka3[[#This Row],[alpha]])</f>
        <v>702.54832370427471</v>
      </c>
      <c r="Y27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345.05814834714391</v>
      </c>
    </row>
    <row r="28" spans="1:25" x14ac:dyDescent="0.3">
      <c r="A28" s="4">
        <v>1.6799999999999999E-2</v>
      </c>
      <c r="B28" s="1">
        <v>2.9999999999999997E-4</v>
      </c>
      <c r="C28" s="4">
        <f t="shared" si="0"/>
        <v>59523809523.809525</v>
      </c>
      <c r="D28" s="1">
        <f>1/Tabulka3[[#This Row],[Ju (GPa^{-1})]]^2*Tabulka3[[#This Row],[sigma Ju (Gpa^{-1})]]*1000000000</f>
        <v>1062925170.0680274</v>
      </c>
      <c r="E28" s="4">
        <v>78000000000000</v>
      </c>
      <c r="F28" s="1">
        <v>145000000000000</v>
      </c>
      <c r="G28" s="5">
        <v>0.29299999999999998</v>
      </c>
      <c r="H28" s="2">
        <v>5.0999999999999997E-2</v>
      </c>
      <c r="I28" s="6">
        <v>1.9100000000000001E-12</v>
      </c>
      <c r="J28" s="1">
        <v>2.7000000000000001E-13</v>
      </c>
      <c r="K28" s="4">
        <f t="shared" si="1"/>
        <v>0.1136904761904762</v>
      </c>
      <c r="L28" s="1">
        <f>Tabulka3[[#This Row],[rigidity (Pa)]]*Tabulka3[[#This Row],[sigma beta]]+Tabulka3[[#This Row],[sigma rigidity]]*Tabulka3[[#This Row],[beta]]+Tabulka3[[#This Row],[sigma rigidity]]*Tabulka3[[#This Row],[sigma beta]]</f>
        <v>1.8388605442176874E-2</v>
      </c>
      <c r="M28" s="7">
        <f t="shared" si="2"/>
        <v>1.2746202287611332</v>
      </c>
      <c r="N28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2.4758919617915529</v>
      </c>
      <c r="O28" s="4" t="s">
        <v>23</v>
      </c>
      <c r="P28">
        <v>1200</v>
      </c>
      <c r="Q28" s="5">
        <v>6328</v>
      </c>
      <c r="R28" s="4">
        <f t="shared" si="3"/>
        <v>0.10538080663531327</v>
      </c>
      <c r="S28" s="1">
        <f>Tabulka3[[#This Row],[sigma zeta]]/Tabulka3[[#This Row],[zeta]]/LN(10)</f>
        <v>0.84359732611476979</v>
      </c>
      <c r="T28" s="4">
        <f t="shared" si="4"/>
        <v>2.0507368887164459E-12</v>
      </c>
      <c r="U28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1.3460889343754135E-12</v>
      </c>
      <c r="V28" s="1">
        <f>Tabulka3[[#This Row],[viscosity (Pa*s)]]/Tabulka3[[#This Row],[rigidity (Pa)]]</f>
        <v>1310.4000000000001</v>
      </c>
      <c r="W28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2436.1123865700447</v>
      </c>
      <c r="X28" s="1">
        <f>Tabulka3[[#This Row],[beta*]]^(-1/Tabulka3[[#This Row],[alpha]])</f>
        <v>1670.2623477685891</v>
      </c>
      <c r="Y28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2346.1835878256261</v>
      </c>
    </row>
    <row r="29" spans="1:25" x14ac:dyDescent="0.3">
      <c r="A29" s="4">
        <v>1.6199999999999999E-2</v>
      </c>
      <c r="B29" s="1">
        <v>4.0000000000000002E-4</v>
      </c>
      <c r="C29" s="4">
        <f t="shared" si="0"/>
        <v>61728395061.728401</v>
      </c>
      <c r="D29" s="1">
        <f>1/Tabulka3[[#This Row],[Ju (GPa^{-1})]]^2*Tabulka3[[#This Row],[sigma Ju (Gpa^{-1})]]*1000000000</f>
        <v>1524157902.7587261</v>
      </c>
      <c r="E29" s="4">
        <v>83700000000000</v>
      </c>
      <c r="F29" s="1">
        <v>102500000000000</v>
      </c>
      <c r="G29" s="7">
        <v>0.2</v>
      </c>
      <c r="H29" s="2">
        <v>0.06</v>
      </c>
      <c r="I29" s="6">
        <v>1.9E-12</v>
      </c>
      <c r="J29" s="1">
        <v>4.9999999999999999E-13</v>
      </c>
      <c r="K29" s="4">
        <f t="shared" si="1"/>
        <v>0.11728395061728396</v>
      </c>
      <c r="L29" s="1">
        <f>Tabulka3[[#This Row],[rigidity (Pa)]]*Tabulka3[[#This Row],[sigma beta]]+Tabulka3[[#This Row],[sigma rigidity]]*Tabulka3[[#This Row],[beta]]+Tabulka3[[#This Row],[sigma rigidity]]*Tabulka3[[#This Row],[sigma beta]]</f>
        <v>3.4522176497485145E-2</v>
      </c>
      <c r="M29" s="7">
        <f t="shared" si="2"/>
        <v>33.232774097351282</v>
      </c>
      <c r="N29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63.775956353415111</v>
      </c>
      <c r="O29" s="4" t="s">
        <v>23</v>
      </c>
      <c r="P29">
        <v>1100</v>
      </c>
      <c r="Q29" s="5">
        <v>6261</v>
      </c>
      <c r="R29" s="4">
        <f t="shared" si="3"/>
        <v>1.521566595413119</v>
      </c>
      <c r="S29" s="1">
        <f>Tabulka3[[#This Row],[sigma zeta]]/Tabulka3[[#This Row],[zeta]]/LN(10)</f>
        <v>0.8334406824195385</v>
      </c>
      <c r="T29" s="4">
        <f t="shared" si="4"/>
        <v>3.8288373697283373E-12</v>
      </c>
      <c r="U29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1.9053486206252128E-12</v>
      </c>
      <c r="V29" s="1">
        <f>Tabulka3[[#This Row],[viscosity (Pa*s)]]/Tabulka3[[#This Row],[rigidity (Pa)]]</f>
        <v>1355.9399999999998</v>
      </c>
      <c r="W29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1660.8374876549478</v>
      </c>
      <c r="X29" s="1">
        <f>Tabulka3[[#This Row],[beta*]]^(-1/Tabulka3[[#This Row],[alpha]])</f>
        <v>45061.647709562487</v>
      </c>
      <c r="Y29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159320.36950808857</v>
      </c>
    </row>
    <row r="30" spans="1:25" x14ac:dyDescent="0.3">
      <c r="A30" s="4">
        <v>1.4800000000000001E-2</v>
      </c>
      <c r="B30" s="1">
        <v>8.0000000000000004E-4</v>
      </c>
      <c r="C30" s="4">
        <f t="shared" si="0"/>
        <v>67567567567.567566</v>
      </c>
      <c r="D30" s="1">
        <f>1/Tabulka3[[#This Row],[Ju (GPa^{-1})]]^2*Tabulka3[[#This Row],[sigma Ju (Gpa^{-1})]]*1000000000</f>
        <v>3652300949.5982466</v>
      </c>
      <c r="E30" s="4">
        <v>60000000000000</v>
      </c>
      <c r="F30" s="1">
        <v>0</v>
      </c>
      <c r="G30" s="5">
        <v>7.3999999999999996E-2</v>
      </c>
      <c r="H30" s="2">
        <v>3.9E-2</v>
      </c>
      <c r="I30" s="6">
        <v>1.52E-12</v>
      </c>
      <c r="J30" s="1">
        <v>7.5999999999999999E-13</v>
      </c>
      <c r="K30" s="4">
        <f t="shared" si="1"/>
        <v>0.10270270270270269</v>
      </c>
      <c r="L30" s="1">
        <f>Tabulka3[[#This Row],[rigidity (Pa)]]*Tabulka3[[#This Row],[sigma beta]]+Tabulka3[[#This Row],[sigma rigidity]]*Tabulka3[[#This Row],[beta]]+Tabulka3[[#This Row],[sigma rigidity]]*Tabulka3[[#This Row],[sigma beta]]</f>
        <v>5.9678597516435353E-2</v>
      </c>
      <c r="M30" s="7">
        <f t="shared" si="2"/>
        <v>25620568167.106167</v>
      </c>
      <c r="N30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201201773295.21085</v>
      </c>
      <c r="O30" s="4" t="s">
        <v>22</v>
      </c>
      <c r="P30">
        <v>1000</v>
      </c>
      <c r="Q30" s="5">
        <v>6261</v>
      </c>
      <c r="R30" s="4">
        <f t="shared" si="3"/>
        <v>10.408588756521196</v>
      </c>
      <c r="S30" s="1">
        <f>Tabulka3[[#This Row],[sigma zeta]]/Tabulka3[[#This Row],[zeta]]/LN(10)</f>
        <v>3.4105730724366192</v>
      </c>
      <c r="T30" s="4">
        <f t="shared" si="4"/>
        <v>8.9552797252201145E-12</v>
      </c>
      <c r="U30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2.4130866105957982E-12</v>
      </c>
      <c r="V30" s="1">
        <f>Tabulka3[[#This Row],[viscosity (Pa*s)]]/Tabulka3[[#This Row],[rigidity (Pa)]]</f>
        <v>888</v>
      </c>
      <c r="W30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47.999999999999993</v>
      </c>
      <c r="X30" s="1">
        <f>Tabulka3[[#This Row],[beta*]]^(-1/Tabulka3[[#This Row],[alpha]])</f>
        <v>22751064532390.273</v>
      </c>
      <c r="Y30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409768223685833.44</v>
      </c>
    </row>
    <row r="31" spans="1:25" x14ac:dyDescent="0.3">
      <c r="A31" s="4">
        <v>1.7100000000000001E-2</v>
      </c>
      <c r="B31" s="1">
        <v>2.0000000000000001E-4</v>
      </c>
      <c r="C31" s="4">
        <f t="shared" si="0"/>
        <v>58479532163.742691</v>
      </c>
      <c r="D31" s="1">
        <f>1/Tabulka3[[#This Row],[Ju (GPa^{-1})]]^2*Tabulka3[[#This Row],[sigma Ju (Gpa^{-1})]]*1000000000</f>
        <v>683971136.41804314</v>
      </c>
      <c r="E31" s="4">
        <v>64000000000000</v>
      </c>
      <c r="F31" s="1">
        <v>44000000000000</v>
      </c>
      <c r="G31" s="5">
        <v>0.34</v>
      </c>
      <c r="H31" s="2">
        <v>0.03</v>
      </c>
      <c r="I31" s="6">
        <v>1.47E-12</v>
      </c>
      <c r="J31" s="1">
        <v>1.4999999999999999E-13</v>
      </c>
      <c r="K31" s="4">
        <f t="shared" si="1"/>
        <v>8.5964912280701758E-2</v>
      </c>
      <c r="L31" s="1">
        <f>Tabulka3[[#This Row],[rigidity (Pa)]]*Tabulka3[[#This Row],[sigma beta]]+Tabulka3[[#This Row],[sigma rigidity]]*Tabulka3[[#This Row],[beta]]+Tabulka3[[#This Row],[sigma rigidity]]*Tabulka3[[#This Row],[sigma beta]]</f>
        <v>9.8799630655586335E-3</v>
      </c>
      <c r="M31" s="7">
        <f t="shared" si="2"/>
        <v>1.2450111926408973</v>
      </c>
      <c r="N31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0.95831608404404345</v>
      </c>
      <c r="O31" s="4" t="s">
        <v>21</v>
      </c>
      <c r="P31">
        <v>1200</v>
      </c>
      <c r="Q31" s="5">
        <v>6328</v>
      </c>
      <c r="R31" s="4">
        <f t="shared" si="3"/>
        <v>9.5173255753305208E-2</v>
      </c>
      <c r="S31" s="1">
        <f>Tabulka3[[#This Row],[sigma zeta]]/Tabulka3[[#This Row],[zeta]]/LN(10)</f>
        <v>0.33428726559208083</v>
      </c>
      <c r="T31" s="4">
        <f t="shared" si="4"/>
        <v>1.5837121249452368E-12</v>
      </c>
      <c r="U31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4.9773169444477821E-13</v>
      </c>
      <c r="V31" s="1">
        <f>Tabulka3[[#This Row],[viscosity (Pa*s)]]/Tabulka3[[#This Row],[rigidity (Pa)]]</f>
        <v>1094.4000000000001</v>
      </c>
      <c r="W31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752.50887037961218</v>
      </c>
      <c r="X31" s="1">
        <f>Tabulka3[[#This Row],[beta*]]^(-1/Tabulka3[[#This Row],[alpha]])</f>
        <v>1362.5402492261978</v>
      </c>
      <c r="Y31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982.33663288541788</v>
      </c>
    </row>
    <row r="32" spans="1:25" x14ac:dyDescent="0.3">
      <c r="A32" s="4">
        <v>1.54E-2</v>
      </c>
      <c r="B32" s="1">
        <v>5.0000000000000001E-4</v>
      </c>
      <c r="C32" s="4">
        <f t="shared" si="0"/>
        <v>64935064935.064926</v>
      </c>
      <c r="D32" s="1">
        <f>1/Tabulka3[[#This Row],[Ju (GPa^{-1})]]^2*Tabulka3[[#This Row],[sigma Ju (Gpa^{-1})]]*1000000000</f>
        <v>2108281329.0605497</v>
      </c>
      <c r="E32" s="4">
        <v>84100000000000</v>
      </c>
      <c r="F32" s="1">
        <v>40100000000000</v>
      </c>
      <c r="G32" s="5">
        <v>0.124</v>
      </c>
      <c r="H32" s="2">
        <v>6.7000000000000004E-2</v>
      </c>
      <c r="I32" s="6">
        <v>9.9000000000000002E-13</v>
      </c>
      <c r="J32" s="1">
        <v>4.5999999999999996E-13</v>
      </c>
      <c r="K32" s="4">
        <f t="shared" si="1"/>
        <v>6.4285714285714279E-2</v>
      </c>
      <c r="L32" s="1">
        <f>Tabulka3[[#This Row],[rigidity (Pa)]]*Tabulka3[[#This Row],[sigma beta]]+Tabulka3[[#This Row],[sigma rigidity]]*Tabulka3[[#This Row],[beta]]+Tabulka3[[#This Row],[sigma rigidity]]*Tabulka3[[#This Row],[sigma beta]]</f>
        <v>3.2927137797267657E-2</v>
      </c>
      <c r="M32" s="7">
        <f t="shared" si="2"/>
        <v>3159827.2034337004</v>
      </c>
      <c r="N32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13152034.279100759</v>
      </c>
      <c r="O32" s="4" t="s">
        <v>23</v>
      </c>
      <c r="P32">
        <v>1000</v>
      </c>
      <c r="Q32" s="5">
        <v>6261</v>
      </c>
      <c r="R32" s="4">
        <f t="shared" si="3"/>
        <v>6.4996633336794414</v>
      </c>
      <c r="S32" s="1">
        <f>Tabulka3[[#This Row],[sigma zeta]]/Tabulka3[[#This Row],[zeta]]/LN(10)</f>
        <v>1.8076481862707396</v>
      </c>
      <c r="T32" s="4">
        <f t="shared" si="4"/>
        <v>6.3327661039057446E-12</v>
      </c>
      <c r="U32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3.0689153811324593E-12</v>
      </c>
      <c r="V32" s="1">
        <f>Tabulka3[[#This Row],[viscosity (Pa*s)]]/Tabulka3[[#This Row],[rigidity (Pa)]]</f>
        <v>1295.1400000000001</v>
      </c>
      <c r="W32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618.96999450700366</v>
      </c>
      <c r="X32" s="1">
        <f>Tabulka3[[#This Row],[beta*]]^(-1/Tabulka3[[#This Row],[alpha]])</f>
        <v>4092418604.2551236</v>
      </c>
      <c r="Y32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51776974251.886238</v>
      </c>
    </row>
    <row r="33" spans="1:25" x14ac:dyDescent="0.3">
      <c r="A33" s="4">
        <v>1.6400000000000001E-2</v>
      </c>
      <c r="B33" s="1">
        <v>1E-4</v>
      </c>
      <c r="C33" s="4">
        <f t="shared" si="0"/>
        <v>60975609756.097557</v>
      </c>
      <c r="D33" s="1">
        <f>1/Tabulka3[[#This Row],[Ju (GPa^{-1})]]^2*Tabulka3[[#This Row],[sigma Ju (Gpa^{-1})]]*1000000000</f>
        <v>371802498.51278996</v>
      </c>
      <c r="E33" s="4">
        <v>1000000000000000</v>
      </c>
      <c r="F33" s="1">
        <v>0</v>
      </c>
      <c r="G33" s="5">
        <v>0.253</v>
      </c>
      <c r="H33" s="2">
        <v>2.8000000000000001E-2</v>
      </c>
      <c r="I33" s="6">
        <v>7.1E-13</v>
      </c>
      <c r="J33" s="1">
        <v>8.9999999999999995E-14</v>
      </c>
      <c r="K33" s="4">
        <f t="shared" si="1"/>
        <v>4.3292682926829265E-2</v>
      </c>
      <c r="L33" s="1">
        <f>Tabulka3[[#This Row],[rigidity (Pa)]]*Tabulka3[[#This Row],[sigma beta]]+Tabulka3[[#This Row],[sigma rigidity]]*Tabulka3[[#This Row],[beta]]+Tabulka3[[#This Row],[sigma rigidity]]*Tabulka3[[#This Row],[sigma beta]]</f>
        <v>5.7852468768590124E-3</v>
      </c>
      <c r="M33" s="7">
        <f t="shared" si="2"/>
        <v>14.956230757629756</v>
      </c>
      <c r="N33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8.0088684201711811</v>
      </c>
      <c r="O33" s="4" t="s">
        <v>23</v>
      </c>
      <c r="P33">
        <v>1100</v>
      </c>
      <c r="Q33" s="5">
        <v>6328</v>
      </c>
      <c r="R33" s="4">
        <f t="shared" si="3"/>
        <v>1.1748221572037747</v>
      </c>
      <c r="S33" s="1">
        <f>Tabulka3[[#This Row],[sigma zeta]]/Tabulka3[[#This Row],[zeta]]/LN(10)</f>
        <v>0.23255908641254341</v>
      </c>
      <c r="T33" s="4">
        <f t="shared" si="4"/>
        <v>1.4076294825897836E-12</v>
      </c>
      <c r="U33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3.8256440983444719E-13</v>
      </c>
      <c r="V33" s="1">
        <f>Tabulka3[[#This Row],[viscosity (Pa*s)]]/Tabulka3[[#This Row],[rigidity (Pa)]]</f>
        <v>16400</v>
      </c>
      <c r="W33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100</v>
      </c>
      <c r="X33" s="1">
        <f>Tabulka3[[#This Row],[beta*]]^(-1/Tabulka3[[#This Row],[alpha]])</f>
        <v>245282.18442512804</v>
      </c>
      <c r="Y33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360937.08366325177</v>
      </c>
    </row>
    <row r="34" spans="1:25" x14ac:dyDescent="0.3">
      <c r="A34" s="4">
        <v>1.83E-2</v>
      </c>
      <c r="B34" s="1">
        <v>1E-4</v>
      </c>
      <c r="C34" s="4">
        <f t="shared" si="0"/>
        <v>54644808743.169395</v>
      </c>
      <c r="D34" s="1">
        <f>1/Tabulka3[[#This Row],[Ju (GPa^{-1})]]^2*Tabulka3[[#This Row],[sigma Ju (Gpa^{-1})]]*1000000000</f>
        <v>298605512.25775629</v>
      </c>
      <c r="E34" s="4">
        <v>150000000000000</v>
      </c>
      <c r="F34" s="1">
        <v>296200000000000</v>
      </c>
      <c r="G34" s="5">
        <v>0.36</v>
      </c>
      <c r="H34" s="2">
        <v>0.08</v>
      </c>
      <c r="I34" s="6">
        <v>4.3999999999999999E-13</v>
      </c>
      <c r="J34" s="1">
        <v>5.9999999999999997E-14</v>
      </c>
      <c r="K34" s="4">
        <f t="shared" si="1"/>
        <v>2.4043715846994534E-2</v>
      </c>
      <c r="L34" s="1">
        <f>Tabulka3[[#This Row],[rigidity (Pa)]]*Tabulka3[[#This Row],[sigma beta]]+Tabulka3[[#This Row],[sigma rigidity]]*Tabulka3[[#This Row],[beta]]+Tabulka3[[#This Row],[sigma rigidity]]*Tabulka3[[#This Row],[sigma beta]]</f>
        <v>3.4279912807190414E-3</v>
      </c>
      <c r="M34" s="7">
        <f t="shared" si="2"/>
        <v>11.446572564294847</v>
      </c>
      <c r="N34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23.304740926320402</v>
      </c>
      <c r="O34" s="4" t="s">
        <v>23</v>
      </c>
      <c r="P34">
        <v>1000</v>
      </c>
      <c r="Q34" s="5">
        <v>6268</v>
      </c>
      <c r="R34" s="4">
        <f t="shared" si="3"/>
        <v>1.0586754657812281</v>
      </c>
      <c r="S34" s="1">
        <f>Tabulka3[[#This Row],[sigma zeta]]/Tabulka3[[#This Row],[zeta]]/LN(10)</f>
        <v>0.88420532256585815</v>
      </c>
      <c r="T34" s="4">
        <f t="shared" si="4"/>
        <v>1.0582197048619321E-12</v>
      </c>
      <c r="U34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1.0075684584317699E-12</v>
      </c>
      <c r="V34" s="1">
        <f>Tabulka3[[#This Row],[viscosity (Pa*s)]]/Tabulka3[[#This Row],[rigidity (Pa)]]</f>
        <v>2745</v>
      </c>
      <c r="W34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5420.4807546563616</v>
      </c>
      <c r="X34" s="1">
        <f>Tabulka3[[#This Row],[beta*]]^(-1/Tabulka3[[#This Row],[alpha]])</f>
        <v>31420.841688989356</v>
      </c>
      <c r="Y34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73367.425826800027</v>
      </c>
    </row>
    <row r="35" spans="1:25" x14ac:dyDescent="0.3">
      <c r="A35" s="4">
        <v>1.6500000000000001E-2</v>
      </c>
      <c r="B35" s="1">
        <v>1E-4</v>
      </c>
      <c r="C35" s="4">
        <f t="shared" si="0"/>
        <v>60606060606.0606</v>
      </c>
      <c r="D35" s="1">
        <f>1/Tabulka3[[#This Row],[Ju (GPa^{-1})]]^2*Tabulka3[[#This Row],[sigma Ju (Gpa^{-1})]]*1000000000</f>
        <v>367309458.21854907</v>
      </c>
      <c r="E35" s="4">
        <v>1000000000000000</v>
      </c>
      <c r="F35" s="1">
        <v>0</v>
      </c>
      <c r="G35" s="5">
        <v>0.40500000000000003</v>
      </c>
      <c r="H35" s="2">
        <v>2.3E-2</v>
      </c>
      <c r="I35" s="6">
        <v>4.0000000000000001E-13</v>
      </c>
      <c r="J35" s="1">
        <v>2.9999999999999998E-14</v>
      </c>
      <c r="K35" s="4">
        <f t="shared" si="1"/>
        <v>2.4242424242424242E-2</v>
      </c>
      <c r="L35" s="1">
        <f>Tabulka3[[#This Row],[rigidity (Pa)]]*Tabulka3[[#This Row],[sigma beta]]+Tabulka3[[#This Row],[sigma rigidity]]*Tabulka3[[#This Row],[beta]]+Tabulka3[[#This Row],[sigma rigidity]]*Tabulka3[[#This Row],[sigma beta]]</f>
        <v>1.976124885215794E-3</v>
      </c>
      <c r="M35" s="7">
        <f t="shared" si="2"/>
        <v>0.59049629091404354</v>
      </c>
      <c r="N35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0.12919092778801639</v>
      </c>
      <c r="O35" s="4" t="s">
        <v>21</v>
      </c>
      <c r="P35">
        <v>1100</v>
      </c>
      <c r="Q35" s="5">
        <v>6328</v>
      </c>
      <c r="R35" s="4">
        <f t="shared" si="3"/>
        <v>-0.22878282597700808</v>
      </c>
      <c r="S35" s="1">
        <f>Tabulka3[[#This Row],[sigma zeta]]/Tabulka3[[#This Row],[zeta]]/LN(10)</f>
        <v>9.5016527476316157E-2</v>
      </c>
      <c r="T35" s="4">
        <f t="shared" si="4"/>
        <v>3.23149097095878E-13</v>
      </c>
      <c r="U35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7.2186586107303765E-14</v>
      </c>
      <c r="V35" s="1">
        <f>Tabulka3[[#This Row],[viscosity (Pa*s)]]/Tabulka3[[#This Row],[rigidity (Pa)]]</f>
        <v>16500</v>
      </c>
      <c r="W35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100.00000000000001</v>
      </c>
      <c r="X35" s="1">
        <f>Tabulka3[[#This Row],[beta*]]^(-1/Tabulka3[[#This Row],[alpha]])</f>
        <v>9743.1888000817198</v>
      </c>
      <c r="Y35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5447.0868444700109</v>
      </c>
    </row>
    <row r="36" spans="1:25" x14ac:dyDescent="0.3">
      <c r="A36" s="4">
        <v>1.89E-2</v>
      </c>
      <c r="B36" s="1">
        <v>1E-4</v>
      </c>
      <c r="C36" s="4">
        <f t="shared" si="0"/>
        <v>52910052910.05291</v>
      </c>
      <c r="D36" s="1">
        <f>1/Tabulka3[[#This Row],[Ju (GPa^{-1})]]^2*Tabulka3[[#This Row],[sigma Ju (Gpa^{-1})]]*1000000000</f>
        <v>279947369.89445984</v>
      </c>
      <c r="E36" s="4">
        <v>75500000000000</v>
      </c>
      <c r="F36" s="1">
        <v>40100000000000</v>
      </c>
      <c r="G36" s="5">
        <v>0.44</v>
      </c>
      <c r="H36" s="2">
        <v>0.05</v>
      </c>
      <c r="I36" s="6">
        <v>3.0999999999999999E-13</v>
      </c>
      <c r="J36" s="1">
        <v>2.9999999999999998E-14</v>
      </c>
      <c r="K36" s="4">
        <f t="shared" si="1"/>
        <v>1.6402116402116401E-2</v>
      </c>
      <c r="L36" s="1">
        <f>Tabulka3[[#This Row],[rigidity (Pa)]]*Tabulka3[[#This Row],[sigma beta]]+Tabulka3[[#This Row],[sigma rigidity]]*Tabulka3[[#This Row],[beta]]+Tabulka3[[#This Row],[sigma rigidity]]*Tabulka3[[#This Row],[sigma beta]]</f>
        <v>1.6824836930657036E-3</v>
      </c>
      <c r="M36" s="7">
        <f t="shared" si="2"/>
        <v>7.9916590924387974</v>
      </c>
      <c r="N36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4.9180179707547511</v>
      </c>
      <c r="O36" s="4" t="s">
        <v>21</v>
      </c>
      <c r="P36">
        <v>1000</v>
      </c>
      <c r="Q36" s="5">
        <v>6268</v>
      </c>
      <c r="R36" s="4">
        <f t="shared" si="3"/>
        <v>0.90263694951341289</v>
      </c>
      <c r="S36" s="1">
        <f>Tabulka3[[#This Row],[sigma zeta]]/Tabulka3[[#This Row],[zeta]]/LN(10)</f>
        <v>0.26726215944579512</v>
      </c>
      <c r="T36" s="4">
        <f t="shared" si="4"/>
        <v>7.7360978025928163E-13</v>
      </c>
      <c r="U36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3.3409816242671763E-13</v>
      </c>
      <c r="V36" s="1">
        <f>Tabulka3[[#This Row],[viscosity (Pa*s)]]/Tabulka3[[#This Row],[rigidity (Pa)]]</f>
        <v>1426.95</v>
      </c>
      <c r="W36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757.92760511806125</v>
      </c>
      <c r="X36" s="1">
        <f>Tabulka3[[#This Row],[beta*]]^(-1/Tabulka3[[#This Row],[alpha]])</f>
        <v>11403.697941955543</v>
      </c>
      <c r="Y36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12394.150491732225</v>
      </c>
    </row>
    <row r="37" spans="1:25" x14ac:dyDescent="0.3">
      <c r="A37" s="4">
        <v>1.66E-2</v>
      </c>
      <c r="B37" s="1">
        <v>1E-4</v>
      </c>
      <c r="C37" s="4">
        <f t="shared" si="0"/>
        <v>60240963855.421684</v>
      </c>
      <c r="D37" s="1">
        <f>1/Tabulka3[[#This Row],[Ju (GPa^{-1})]]^2*Tabulka3[[#This Row],[sigma Ju (Gpa^{-1})]]*1000000000</f>
        <v>362897372.6230222</v>
      </c>
      <c r="E37" s="4">
        <v>61200000000000</v>
      </c>
      <c r="F37" s="1">
        <v>11600000000000</v>
      </c>
      <c r="G37" s="5">
        <v>0.43</v>
      </c>
      <c r="H37" s="2">
        <v>0.04</v>
      </c>
      <c r="I37" s="6">
        <v>2.0999999999999999E-13</v>
      </c>
      <c r="J37" s="1">
        <v>2E-14</v>
      </c>
      <c r="K37" s="4">
        <f t="shared" si="1"/>
        <v>1.2650602409638553E-2</v>
      </c>
      <c r="L37" s="1">
        <f>Tabulka3[[#This Row],[rigidity (Pa)]]*Tabulka3[[#This Row],[sigma beta]]+Tabulka3[[#This Row],[sigma rigidity]]*Tabulka3[[#This Row],[beta]]+Tabulka3[[#This Row],[sigma rigidity]]*Tabulka3[[#This Row],[sigma beta]]</f>
        <v>1.2882856728117288E-3</v>
      </c>
      <c r="M37" s="7">
        <f t="shared" si="2"/>
        <v>25.517337511685756</v>
      </c>
      <c r="N37" s="4">
        <f>SQRT((Tabulka3[[#This Row],[sigma rigidity]]/Tabulka3[[#This Row],[viscosity (Pa*s)]]/Tabulka3[[#This Row],[beta*]]^(1/Tabulka3[[#This Row],[alpha]]))^2+(Tabulka3[[#This Row],[rigidity (Pa)]]*Tabulka3[[#This Row],[sigma viscosity]]/Tabulka3[[#This Row],[viscosity (Pa*s)]]^2/Tabulka3[[#This Row],[beta*]]^(1/Tabulka3[[#This Row],[alpha]]))^2+(Tabulka3[[#This Row],[rigidity (Pa)]]*Tabulka3[[#This Row],[sigma beta*]]/Tabulka3[[#This Row],[alpha]]/Tabulka3[[#This Row],[viscosity (Pa*s)]]/Tabulka3[[#This Row],[beta*]]^(1/Tabulka3[[#This Row],[alpha]]+1))^2+(Tabulka3[[#This Row],[rigidity (Pa)]]*LN(Tabulka3[[#This Row],[beta*]])*Tabulka3[[#This Row],[sigma alpha]]/Tabulka3[[#This Row],[viscosity (Pa*s)]]/Tabulka3[[#This Row],[beta*]]^(1/Tabulka3[[#This Row],[alpha]]))^2)</f>
        <v>8.9349223200476882</v>
      </c>
      <c r="O37" s="4" t="s">
        <v>24</v>
      </c>
      <c r="P37">
        <v>1000</v>
      </c>
      <c r="Q37" s="5">
        <v>6261</v>
      </c>
      <c r="R37" s="4">
        <f t="shared" si="3"/>
        <v>1.4068353579681883</v>
      </c>
      <c r="S37" s="1">
        <f>Tabulka3[[#This Row],[sigma zeta]]/Tabulka3[[#This Row],[zeta]]/LN(10)</f>
        <v>0.15206866539480751</v>
      </c>
      <c r="T37" s="4">
        <f t="shared" si="4"/>
        <v>8.4558739159751423E-13</v>
      </c>
      <c r="U37" s="1">
        <f>SQRT((Tabulka3[[#This Row],[alpha]]*Tabulka3[[#This Row],[viscosity (Pa*s)]]^(-Tabulka3[[#This Row],[alpha]]-1)*Tabulka3[[#This Row],[rigidity (Pa)]]^(-1+Tabulka3[[#This Row],[alpha]])*Tabulka3[[#This Row],[sigma viscosity]])^2+((1-Tabulka3[[#This Row],[alpha]])*Tabulka3[[#This Row],[viscosity (Pa*s)]]^(-Tabulka3[[#This Row],[alpha]])*Tabulka3[[#This Row],[rigidity (Pa)]]^(-2+Tabulka3[[#This Row],[alpha]])*Tabulka3[[#This Row],[sigma rigidity]])^2+(Tabulka3[[#This Row],[viscosity (Pa*s)]]^(-Tabulka3[[#This Row],[alpha]])*Tabulka3[[#This Row],[rigidity (Pa)]]^(-1+Tabulka3[[#This Row],[alpha]])*(LN(Tabulka3[[#This Row],[rigidity (Pa)]])-LN(Tabulka3[[#This Row],[viscosity (Pa*s)]]))*Tabulka3[[#This Row],[sigma alpha]])^2)</f>
        <v>2.4412657465740398E-13</v>
      </c>
      <c r="V37" s="1">
        <f>Tabulka3[[#This Row],[viscosity (Pa*s)]]/Tabulka3[[#This Row],[rigidity (Pa)]]</f>
        <v>1015.9200000000001</v>
      </c>
      <c r="W37" s="1">
        <f>SQRT(POWER(Tabulka3[[#This Row],[sigma viscosity]]/Tabulka3[[#This Row],[rigidity (Pa)]],2) + POWER(Tabulka3[[#This Row],[viscosity (Pa*s)]]*Tabulka3[[#This Row],[sigma rigidity]]/Tabulka3[[#This Row],[rigidity (Pa)]]/Tabulka3[[#This Row],[rigidity (Pa)]],2))</f>
        <v>192.65722929597013</v>
      </c>
      <c r="X37" s="1">
        <f>Tabulka3[[#This Row],[beta*]]^(-1/Tabulka3[[#This Row],[alpha]])</f>
        <v>25923.57352487179</v>
      </c>
      <c r="Y37" s="1">
        <f>SQRT(POWER(Tabulka3[[#This Row],[sigma alpha]]*POWER(Tabulka3[[#This Row],[beta*]],-1/Tabulka3[[#This Row],[alpha]])*LN(Tabulka3[[#This Row],[beta*]])/Tabulka3[[#This Row],[alpha]]/Tabulka3[[#This Row],[alpha]],2) + POWER(Tabulka3[[#This Row],[sigma beta*]]*POWER(Tabulka3[[#This Row],[beta*]],-(1+Tabulka3[[#This Row],[alpha]])/Tabulka3[[#This Row],[alpha]])/Tabulka3[[#This Row],[alpha]],2))</f>
        <v>25265.09333833924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</dc:creator>
  <cp:lastModifiedBy>Michaela</cp:lastModifiedBy>
  <dcterms:created xsi:type="dcterms:W3CDTF">2022-11-21T20:41:43Z</dcterms:created>
  <dcterms:modified xsi:type="dcterms:W3CDTF">2023-06-08T16:54:24Z</dcterms:modified>
</cp:coreProperties>
</file>