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ml.chartshap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batikthermo.sharepoint.com/sites/AbatikThermo/Shared Documents/General/Prosjektportefølje/Jordvarme - Kansa/Documents (literature, mandate, main etc...)/"/>
    </mc:Choice>
  </mc:AlternateContent>
  <xr:revisionPtr revIDLastSave="0" documentId="14_{2E9C2DC4-39DA-4DA2-A662-4FDCB7D07665}" xr6:coauthVersionLast="47" xr6:coauthVersionMax="47" xr10:uidLastSave="{00000000-0000-0000-0000-000000000000}"/>
  <bookViews>
    <workbookView xWindow="-28920" yWindow="-120" windowWidth="29040" windowHeight="15840" xr2:uid="{7177E97B-B76C-485F-AAFD-03EF0B7B28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D24" i="1"/>
  <c r="E24" i="1" s="1"/>
  <c r="C9" i="1" s="1"/>
  <c r="I3" i="1"/>
  <c r="D23" i="1"/>
  <c r="D25" i="1"/>
  <c r="D26" i="1"/>
  <c r="D27" i="1"/>
  <c r="E27" i="1" l="1"/>
  <c r="G5" i="1" s="1"/>
  <c r="C16" i="1"/>
  <c r="C15" i="1"/>
  <c r="C6" i="1"/>
  <c r="C14" i="1"/>
  <c r="C8" i="1"/>
  <c r="C7" i="1"/>
  <c r="C12" i="1"/>
  <c r="C4" i="1"/>
  <c r="C11" i="1"/>
  <c r="C13" i="1"/>
  <c r="C5" i="1"/>
  <c r="C18" i="1"/>
  <c r="C10" i="1"/>
  <c r="C17" i="1"/>
  <c r="E23" i="1"/>
  <c r="B12" i="1" s="1"/>
  <c r="E26" i="1"/>
  <c r="E25" i="1"/>
  <c r="F10" i="1" l="1"/>
  <c r="F9" i="1"/>
  <c r="G7" i="1"/>
  <c r="G14" i="1"/>
  <c r="G10" i="1"/>
  <c r="F7" i="1"/>
  <c r="F8" i="1"/>
  <c r="G18" i="1"/>
  <c r="F11" i="1"/>
  <c r="G13" i="1"/>
  <c r="F15" i="1"/>
  <c r="F16" i="1"/>
  <c r="F4" i="1"/>
  <c r="G12" i="1"/>
  <c r="F18" i="1"/>
  <c r="G16" i="1"/>
  <c r="G9" i="1"/>
  <c r="G8" i="1"/>
  <c r="G11" i="1"/>
  <c r="G6" i="1"/>
  <c r="F17" i="1"/>
  <c r="G15" i="1"/>
  <c r="F13" i="1"/>
  <c r="F6" i="1"/>
  <c r="F5" i="1"/>
  <c r="F12" i="1"/>
  <c r="F14" i="1"/>
  <c r="G4" i="1"/>
  <c r="G17" i="1"/>
  <c r="D8" i="1"/>
  <c r="D16" i="1"/>
  <c r="D9" i="1"/>
  <c r="D17" i="1"/>
  <c r="D4" i="1"/>
  <c r="D12" i="1"/>
  <c r="D5" i="1"/>
  <c r="D13" i="1"/>
  <c r="D10" i="1"/>
  <c r="D18" i="1"/>
  <c r="D11" i="1"/>
  <c r="D15" i="1"/>
  <c r="D6" i="1"/>
  <c r="D14" i="1"/>
  <c r="D7" i="1"/>
  <c r="E7" i="1"/>
  <c r="E15" i="1"/>
  <c r="E18" i="1"/>
  <c r="E8" i="1"/>
  <c r="E16" i="1"/>
  <c r="E11" i="1"/>
  <c r="E4" i="1"/>
  <c r="E12" i="1"/>
  <c r="E14" i="1"/>
  <c r="E9" i="1"/>
  <c r="E17" i="1"/>
  <c r="E10" i="1"/>
  <c r="E5" i="1"/>
  <c r="E13" i="1"/>
  <c r="E6" i="1"/>
  <c r="B4" i="1"/>
  <c r="B5" i="1"/>
  <c r="B13" i="1"/>
  <c r="B15" i="1"/>
  <c r="B6" i="1"/>
  <c r="B11" i="1"/>
  <c r="B8" i="1"/>
  <c r="B16" i="1"/>
  <c r="B17" i="1"/>
  <c r="B10" i="1"/>
  <c r="B14" i="1"/>
  <c r="B9" i="1"/>
  <c r="B7" i="1"/>
  <c r="B18" i="1"/>
  <c r="G19" i="1" l="1"/>
  <c r="B19" i="1"/>
  <c r="D19" i="1" l="1"/>
  <c r="E19" i="1"/>
  <c r="C19" i="1"/>
  <c r="F19" i="1"/>
</calcChain>
</file>

<file path=xl/sharedStrings.xml><?xml version="1.0" encoding="utf-8"?>
<sst xmlns="http://schemas.openxmlformats.org/spreadsheetml/2006/main" count="26" uniqueCount="26">
  <si>
    <t>Years</t>
  </si>
  <si>
    <t xml:space="preserve">Horizontal Setup </t>
  </si>
  <si>
    <t>Vertical Setup</t>
  </si>
  <si>
    <t>Reservoir Setup</t>
  </si>
  <si>
    <t>COP</t>
  </si>
  <si>
    <t>ASHP</t>
  </si>
  <si>
    <t>Required Output (kW)</t>
  </si>
  <si>
    <t>Needed Input (kW)</t>
  </si>
  <si>
    <t xml:space="preserve">Heating season </t>
  </si>
  <si>
    <t>h</t>
  </si>
  <si>
    <t xml:space="preserve">Electricity price </t>
  </si>
  <si>
    <t>Sum power consumption per year (kWh)</t>
  </si>
  <si>
    <t>€/kWh</t>
  </si>
  <si>
    <t>Resisive oven</t>
  </si>
  <si>
    <t>Electricity inflation</t>
  </si>
  <si>
    <t>Solution</t>
  </si>
  <si>
    <t>PARAMETERS</t>
  </si>
  <si>
    <t>Resistive oven (x5)</t>
  </si>
  <si>
    <t>ASHP (x1)</t>
  </si>
  <si>
    <t>HORIZONTAL SETUP (x1)</t>
  </si>
  <si>
    <t>VERTICAL SETUP (x1)</t>
  </si>
  <si>
    <t xml:space="preserve"> RESERVOIR SETUP v1.0 (standard) (x1)</t>
  </si>
  <si>
    <t xml:space="preserve"> RESERVOIR SETUP v1.0 (lake/sea sourced) (x1)</t>
  </si>
  <si>
    <t>Total cost</t>
  </si>
  <si>
    <t>[(365/4)x24,(365/3)x24]</t>
  </si>
  <si>
    <t>[0.1,0.3,0.5]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</si>
</sst>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#,##0\ [$€-816]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left"/>
    </xf>
    <xf numFmtId="0" fontId="2" fillId="0" borderId="0" xfId="2"/>
    <xf numFmtId="0" fontId="0" fillId="0" borderId="0" xfId="0" applyAlignment="1"/>
    <xf numFmtId="0" fontId="0" fillId="0" borderId="0" xfId="0" applyAlignment="1">
      <alignment horizontal="center" vertical="top"/>
    </xf>
    <xf numFmtId="10" fontId="0" fillId="0" borderId="0" xfId="0" applyNumberFormat="1" applyAlignment="1">
      <alignment horizontal="center" vertical="top"/>
    </xf>
    <xf numFmtId="10" fontId="0" fillId="0" borderId="0" xfId="1" applyNumberFormat="1" applyFont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0" fillId="0" borderId="22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2" fontId="0" fillId="0" borderId="18" xfId="0" applyNumberFormat="1" applyBorder="1" applyAlignment="1">
      <alignment horizontal="center" vertical="top"/>
    </xf>
    <xf numFmtId="1" fontId="0" fillId="0" borderId="12" xfId="0" applyNumberFormat="1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2" fontId="0" fillId="0" borderId="13" xfId="0" applyNumberFormat="1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21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2" fontId="0" fillId="0" borderId="14" xfId="0" applyNumberFormat="1" applyBorder="1" applyAlignment="1">
      <alignment horizontal="center" vertical="top"/>
    </xf>
    <xf numFmtId="1" fontId="0" fillId="0" borderId="17" xfId="0" applyNumberFormat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169" fontId="0" fillId="2" borderId="15" xfId="0" applyNumberFormat="1" applyFill="1" applyBorder="1" applyAlignment="1">
      <alignment horizontal="center" vertical="top"/>
    </xf>
    <xf numFmtId="169" fontId="0" fillId="2" borderId="23" xfId="0" applyNumberFormat="1" applyFill="1" applyBorder="1" applyAlignment="1">
      <alignment horizontal="center" vertical="top"/>
    </xf>
    <xf numFmtId="169" fontId="0" fillId="2" borderId="16" xfId="0" applyNumberFormat="1" applyFill="1" applyBorder="1" applyAlignment="1">
      <alignment horizontal="center" vertical="top"/>
    </xf>
    <xf numFmtId="169" fontId="0" fillId="2" borderId="24" xfId="0" applyNumberFormat="1" applyFill="1" applyBorder="1" applyAlignment="1">
      <alignment horizontal="center" vertical="top"/>
    </xf>
    <xf numFmtId="169" fontId="0" fillId="3" borderId="1" xfId="0" applyNumberFormat="1" applyFill="1" applyBorder="1" applyAlignment="1">
      <alignment horizontal="center" vertical="top"/>
    </xf>
    <xf numFmtId="0" fontId="0" fillId="3" borderId="0" xfId="0" applyNumberFormat="1" applyFill="1" applyAlignment="1">
      <alignment horizontal="center"/>
    </xf>
    <xf numFmtId="0" fontId="0" fillId="3" borderId="25" xfId="0" applyFill="1" applyBorder="1" applyAlignment="1">
      <alignment horizontal="center" vertical="top"/>
    </xf>
    <xf numFmtId="0" fontId="0" fillId="3" borderId="26" xfId="0" applyFill="1" applyBorder="1" applyAlignment="1">
      <alignment horizontal="center" vertical="top"/>
    </xf>
    <xf numFmtId="169" fontId="0" fillId="2" borderId="3" xfId="0" applyNumberFormat="1" applyFill="1" applyBorder="1" applyAlignment="1">
      <alignment horizontal="center"/>
    </xf>
    <xf numFmtId="169" fontId="0" fillId="2" borderId="6" xfId="0" applyNumberFormat="1" applyFill="1" applyBorder="1" applyAlignment="1">
      <alignment horizontal="center"/>
    </xf>
    <xf numFmtId="0" fontId="0" fillId="3" borderId="27" xfId="0" applyFill="1" applyBorder="1" applyAlignment="1">
      <alignment horizontal="center" vertical="top"/>
    </xf>
    <xf numFmtId="169" fontId="0" fillId="2" borderId="28" xfId="0" applyNumberForma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169" fontId="0" fillId="2" borderId="8" xfId="0" applyNumberFormat="1" applyFill="1" applyBorder="1" applyAlignment="1">
      <alignment horizontal="center"/>
    </xf>
    <xf numFmtId="169" fontId="0" fillId="2" borderId="25" xfId="0" applyNumberFormat="1" applyFill="1" applyBorder="1" applyAlignment="1">
      <alignment horizontal="center" vertical="top"/>
    </xf>
    <xf numFmtId="169" fontId="0" fillId="2" borderId="26" xfId="0" applyNumberFormat="1" applyFill="1" applyBorder="1" applyAlignment="1">
      <alignment horizontal="center" vertical="top"/>
    </xf>
    <xf numFmtId="169" fontId="0" fillId="2" borderId="16" xfId="0" applyNumberFormat="1" applyFill="1" applyBorder="1" applyAlignment="1">
      <alignment horizontal="center"/>
    </xf>
    <xf numFmtId="0" fontId="0" fillId="0" borderId="0" xfId="0" applyAlignment="1">
      <alignment vertical="top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LCC for 15 years operation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Resistive oven (x5)</c:v>
                </c:pt>
                <c:pt idx="1">
                  <c:v>ASHP (x1)</c:v>
                </c:pt>
                <c:pt idx="2">
                  <c:v>HORIZONTAL SETUP (x1)</c:v>
                </c:pt>
                <c:pt idx="3">
                  <c:v>VERTICAL SETUP (x1)</c:v>
                </c:pt>
                <c:pt idx="4">
                  <c:v> RESERVOIR SETUP v1.0 (standard) (x1)</c:v>
                </c:pt>
                <c:pt idx="5">
                  <c:v> RESERVOIR SETUP v1.0 (lake/sea sourced) (x1)</c:v>
                </c:pt>
              </c:strCache>
            </c:strRef>
          </c:cat>
          <c:val>
            <c:numRef>
              <c:f>Sheet1!$B$19:$G$19</c:f>
              <c:numCache>
                <c:formatCode>#,##0\ [$€-816]</c:formatCode>
                <c:ptCount val="6"/>
                <c:pt idx="0">
                  <c:v>-228680.87465136684</c:v>
                </c:pt>
                <c:pt idx="1">
                  <c:v>-81893.624883788943</c:v>
                </c:pt>
                <c:pt idx="2">
                  <c:v>-75920.218662841711</c:v>
                </c:pt>
                <c:pt idx="3">
                  <c:v>-65396.522663884884</c:v>
                </c:pt>
                <c:pt idx="4">
                  <c:v>-64536.174930273373</c:v>
                </c:pt>
                <c:pt idx="5">
                  <c:v>-54536.174930273373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9-4C33-8D74-D56E7FBD4A2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127160</xdr:colOff>
      <xdr:row>20</xdr:row>
      <xdr:rowOff>119024</xdr:rowOff>
    </xdr:from>
    <xdr:to>
      <xdr:col>7</xdr:col>
      <xdr:colOff>1082586</xdr:colOff>
      <xdr:row>38</xdr:row>
      <xdr:rowOff>160779</xdr:rowOff>
    </xdr:to>
    <xdr:graphicFrame macro="">
      <xdr:nvGraphicFramePr>
        <xdr:cNvPr id="11" name="Chart 10" descr="hello world&#10;">
          <a:extLst>
            <a:ext uri="{FF2B5EF4-FFF2-40B4-BE49-F238E27FC236}">
              <a16:creationId xmlns:a16="http://schemas.microsoft.com/office/drawing/2014/main" id="{1B9FA966-3646-722A-BEA1-D4A772601622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0.83157</cdr:x>
      <cdr:y>0.02624</cdr:y>
    </cdr:from>
    <cdr:to>
      <cdr:x>0.97684</cdr:x>
      <cdr:y>0.28717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C44EB93-8791-8EB6-3722-A7FA3B1CD4E2}"/>
            </a:ext>
          </a:extLst>
        </cdr:cNvPr>
        <cdr:cNvSpPr txBox="1"/>
      </cdr:nvSpPr>
      <cdr:spPr>
        <a:xfrm xmlns:a="http://schemas.openxmlformats.org/drawingml/2006/main">
          <a:off x="5234123" y="9193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0.82893</cdr:x>
      <cdr:y>0.01442</cdr:y>
    </cdr:from>
    <cdr:to>
      <cdr:x>0.97421</cdr:x>
      <cdr:y>0.27535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DA8056B-2FAF-E8F6-7DFD-02C7561F1837}"/>
            </a:ext>
          </a:extLst>
        </cdr:cNvPr>
        <cdr:cNvSpPr txBox="1"/>
      </cdr:nvSpPr>
      <cdr:spPr>
        <a:xfrm xmlns:a="http://schemas.openxmlformats.org/drawingml/2006/main">
          <a:off x="5217558" y="5052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0.5 €/kWh</a:t>
          </a:r>
        </a:p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HS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= 2920 h</a:t>
          </a: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77B21-9B85-4FF2-917D-8E81FCD2CF38}">
  <dimension ref="A1:U29"/>
  <sheetViews>
    <sheetView tabSelected="1" zoomScale="85" zoomScaleNormal="85" workbookViewId="0">
      <selection activeCell="T5" sqref="T5:BF14"/>
    </sheetView>
  </sheetViews>
  <sheetFormatPr defaultRowHeight="15" x14ac:dyDescent="0.25"/>
  <cols>
    <col min="1" max="1" width="16" customWidth="1"/>
    <col min="2" max="4" width="25.7109375" customWidth="1"/>
    <col min="5" max="5" width="38" customWidth="1"/>
    <col min="6" max="6" width="37" customWidth="1"/>
    <col min="7" max="7" width="43" customWidth="1"/>
    <col min="8" max="8" width="18.85546875" customWidth="1"/>
    <col min="9" max="9" width="8.7109375" customWidth="1"/>
    <col min="10" max="10" width="6.5703125" customWidth="1"/>
    <col min="11" max="11" width="21.85546875" customWidth="1"/>
    <col min="12" max="12" width="18.7109375" customWidth="1"/>
  </cols>
  <sheetData>
    <row r="1" spans="1:21" ht="15.75" thickBot="1" x14ac:dyDescent="0.3">
      <c r="A1" s="38" t="s">
        <v>0</v>
      </c>
      <c r="B1" s="39" t="s">
        <v>17</v>
      </c>
      <c r="C1" s="39" t="s">
        <v>18</v>
      </c>
      <c r="D1" s="39" t="s">
        <v>19</v>
      </c>
      <c r="E1" s="24" t="s">
        <v>20</v>
      </c>
      <c r="F1" s="25" t="s">
        <v>21</v>
      </c>
      <c r="G1" s="25" t="s">
        <v>22</v>
      </c>
      <c r="H1" s="4" t="s">
        <v>16</v>
      </c>
      <c r="I1" s="5"/>
      <c r="J1" s="4"/>
      <c r="M1" s="1"/>
    </row>
    <row r="2" spans="1:21" x14ac:dyDescent="0.25">
      <c r="A2" s="32">
        <v>0</v>
      </c>
      <c r="B2" s="26">
        <v>-1000</v>
      </c>
      <c r="C2" s="26">
        <v>-6000</v>
      </c>
      <c r="D2" s="41">
        <v>-20000</v>
      </c>
      <c r="E2" s="26">
        <v>-25000</v>
      </c>
      <c r="F2" s="27">
        <v>-20000</v>
      </c>
      <c r="G2" s="27">
        <v>-10000</v>
      </c>
      <c r="H2" s="4" t="s">
        <v>10</v>
      </c>
      <c r="I2" s="4">
        <v>0.5</v>
      </c>
      <c r="J2" s="4" t="s">
        <v>12</v>
      </c>
      <c r="K2" s="3" t="s">
        <v>25</v>
      </c>
    </row>
    <row r="3" spans="1:21" x14ac:dyDescent="0.25">
      <c r="A3" s="31">
        <v>0</v>
      </c>
      <c r="B3" s="34">
        <v>0</v>
      </c>
      <c r="C3" s="34">
        <v>0</v>
      </c>
      <c r="D3" s="40">
        <v>1000</v>
      </c>
      <c r="E3" s="43">
        <v>1000</v>
      </c>
      <c r="F3" s="35">
        <v>1000</v>
      </c>
      <c r="G3" s="35">
        <v>1000</v>
      </c>
      <c r="H3" s="4" t="s">
        <v>14</v>
      </c>
      <c r="I3" s="6">
        <f>0.0158</f>
        <v>1.5800000000000002E-2</v>
      </c>
      <c r="J3" s="4"/>
      <c r="K3" s="4"/>
      <c r="L3" s="4"/>
    </row>
    <row r="4" spans="1:21" x14ac:dyDescent="0.25">
      <c r="A4" s="33">
        <v>1</v>
      </c>
      <c r="B4" s="28">
        <f>-$I$2*$E$23*(100%+$I$3)^A4</f>
        <v>-13570.072200000001</v>
      </c>
      <c r="C4" s="28">
        <f>-$I$2*$E$24*(100%+$I$3)^A4</f>
        <v>-4523.3573999999999</v>
      </c>
      <c r="D4" s="42">
        <f>-$I$2*$E$25*(100%+$I$3)^A4</f>
        <v>-3392.5180500000001</v>
      </c>
      <c r="E4" s="28">
        <f>-$I$2*$E$26*(100%+$I$3)^A4</f>
        <v>-2467.2858545454546</v>
      </c>
      <c r="F4" s="29">
        <f>-$I$2*$E$27*(100%+$I$3)^A4</f>
        <v>-2714.0144400000004</v>
      </c>
      <c r="G4" s="29">
        <f>-$I$2*$E$27*(100%+$I$3)^A4</f>
        <v>-2714.0144400000004</v>
      </c>
      <c r="H4" s="4" t="s">
        <v>8</v>
      </c>
      <c r="I4" s="4">
        <f>(365/3)*24</f>
        <v>2920</v>
      </c>
      <c r="J4" s="4" t="s">
        <v>9</v>
      </c>
      <c r="K4" s="44" t="s">
        <v>24</v>
      </c>
      <c r="L4" s="4"/>
    </row>
    <row r="5" spans="1:21" x14ac:dyDescent="0.25">
      <c r="A5" s="33">
        <v>2</v>
      </c>
      <c r="B5" s="28">
        <f>-$I$2*$E$23*(100%+$I$3)^A5</f>
        <v>-13784.479340760001</v>
      </c>
      <c r="C5" s="28">
        <f>-$I$2*$E$24*(100%+$I$3)^A5</f>
        <v>-4594.8264469200003</v>
      </c>
      <c r="D5" s="42">
        <f>-$I$2*$E$25*(100%+$I$3)^A5</f>
        <v>-3446.1198351900002</v>
      </c>
      <c r="E5" s="28">
        <f>-$I$2*$E$26*(100%+$I$3)^A5</f>
        <v>-2506.2689710472732</v>
      </c>
      <c r="F5" s="29">
        <f>-$I$2*$E$27*(100%+$I$3)^A5</f>
        <v>-2756.8958681520007</v>
      </c>
      <c r="G5" s="29">
        <f>-$I$2*$E$27*(100%+$I$3)^A5</f>
        <v>-2756.8958681520007</v>
      </c>
      <c r="K5" s="4"/>
      <c r="L5" s="4"/>
      <c r="U5" s="2"/>
    </row>
    <row r="6" spans="1:21" x14ac:dyDescent="0.25">
      <c r="A6" s="33">
        <v>3</v>
      </c>
      <c r="B6" s="28">
        <f>-$I$2*$E$23*(100%+$I$3)^A6</f>
        <v>-14002.274114344011</v>
      </c>
      <c r="C6" s="28">
        <f>-$I$2*$E$24*(100%+$I$3)^A6</f>
        <v>-4667.4247047813369</v>
      </c>
      <c r="D6" s="42">
        <f>-$I$2*$E$25*(100%+$I$3)^A6</f>
        <v>-3500.5685285860027</v>
      </c>
      <c r="E6" s="28">
        <f>-$I$2*$E$26*(100%+$I$3)^A6</f>
        <v>-2545.8680207898201</v>
      </c>
      <c r="F6" s="29">
        <f>-$I$2*$E$27*(100%+$I$3)^A6</f>
        <v>-2800.4548228688022</v>
      </c>
      <c r="G6" s="29">
        <f>-$I$2*$E$27*(100%+$I$3)^A6</f>
        <v>-2800.4548228688022</v>
      </c>
      <c r="K6" s="4"/>
      <c r="L6" s="4"/>
    </row>
    <row r="7" spans="1:21" x14ac:dyDescent="0.25">
      <c r="A7" s="33">
        <v>4</v>
      </c>
      <c r="B7" s="28">
        <f>-$I$2*$E$23*(100%+$I$3)^A7</f>
        <v>-14223.510045350646</v>
      </c>
      <c r="C7" s="28">
        <f>-$I$2*$E$24*(100%+$I$3)^A7</f>
        <v>-4741.1700151168816</v>
      </c>
      <c r="D7" s="42">
        <f>-$I$2*$E$25*(100%+$I$3)^A7</f>
        <v>-3555.8775113376614</v>
      </c>
      <c r="E7" s="28">
        <f>-$I$2*$E$26*(100%+$I$3)^A7</f>
        <v>-2586.0927355182994</v>
      </c>
      <c r="F7" s="29">
        <f>-$I$2*$E$27*(100%+$I$3)^A7</f>
        <v>-2844.7020090701294</v>
      </c>
      <c r="G7" s="29">
        <f>-$I$2*$E$27*(100%+$I$3)^A7</f>
        <v>-2844.7020090701294</v>
      </c>
      <c r="K7" s="4"/>
      <c r="L7" s="4"/>
    </row>
    <row r="8" spans="1:21" x14ac:dyDescent="0.25">
      <c r="A8" s="33">
        <v>5</v>
      </c>
      <c r="B8" s="28">
        <f>-$I$2*$E$23*(100%+$I$3)^A8</f>
        <v>-14448.241504067186</v>
      </c>
      <c r="C8" s="28">
        <f>-$I$2*$E$24*(100%+$I$3)^A8</f>
        <v>-4816.0805013557292</v>
      </c>
      <c r="D8" s="42">
        <f>-$I$2*$E$25*(100%+$I$3)^A8</f>
        <v>-3612.0603760167965</v>
      </c>
      <c r="E8" s="28">
        <f>-$I$2*$E$26*(100%+$I$3)^A8</f>
        <v>-2626.9530007394883</v>
      </c>
      <c r="F8" s="29">
        <f>-$I$2*$E$27*(100%+$I$3)^A8</f>
        <v>-2889.6483008134373</v>
      </c>
      <c r="G8" s="29">
        <f>-$I$2*$E$27*(100%+$I$3)^A8</f>
        <v>-2889.6483008134373</v>
      </c>
    </row>
    <row r="9" spans="1:21" x14ac:dyDescent="0.25">
      <c r="A9" s="33">
        <v>6</v>
      </c>
      <c r="B9" s="28">
        <f>-$I$2*$E$23*(100%+$I$3)^A9</f>
        <v>-14676.523719831448</v>
      </c>
      <c r="C9" s="28">
        <f>-$I$2*$E$24*(100%+$I$3)^A9</f>
        <v>-4892.1745732771496</v>
      </c>
      <c r="D9" s="42">
        <f>-$I$2*$E$25*(100%+$I$3)^A9</f>
        <v>-3669.130929957862</v>
      </c>
      <c r="E9" s="28">
        <f>-$I$2*$E$26*(100%+$I$3)^A9</f>
        <v>-2668.4588581511725</v>
      </c>
      <c r="F9" s="29">
        <f>-$I$2*$E$27*(100%+$I$3)^A9</f>
        <v>-2935.3047439662901</v>
      </c>
      <c r="G9" s="29">
        <f>-$I$2*$E$27*(100%+$I$3)^A9</f>
        <v>-2935.3047439662901</v>
      </c>
    </row>
    <row r="10" spans="1:21" x14ac:dyDescent="0.25">
      <c r="A10" s="33">
        <v>7</v>
      </c>
      <c r="B10" s="28">
        <f>-$I$2*$E$23*(100%+$I$3)^A10</f>
        <v>-14908.412794604788</v>
      </c>
      <c r="C10" s="28">
        <f>-$I$2*$E$24*(100%+$I$3)^A10</f>
        <v>-4969.4709315349292</v>
      </c>
      <c r="D10" s="42">
        <f>-$I$2*$E$25*(100%+$I$3)^A10</f>
        <v>-3727.1031986511971</v>
      </c>
      <c r="E10" s="28">
        <f>-$I$2*$E$26*(100%+$I$3)^A10</f>
        <v>-2710.6205081099615</v>
      </c>
      <c r="F10" s="29">
        <f>-$I$2*$E$27*(100%+$I$3)^A10</f>
        <v>-2981.6825589209579</v>
      </c>
      <c r="G10" s="29">
        <f>-$I$2*$E$27*(100%+$I$3)^A10</f>
        <v>-2981.6825589209579</v>
      </c>
      <c r="U10" s="2"/>
    </row>
    <row r="11" spans="1:21" x14ac:dyDescent="0.25">
      <c r="A11" s="33">
        <v>8</v>
      </c>
      <c r="B11" s="28">
        <f>-$I$2*$E$23*(100%+$I$3)^A11</f>
        <v>-15143.965716759543</v>
      </c>
      <c r="C11" s="28">
        <f>-$I$2*$E$24*(100%+$I$3)^A11</f>
        <v>-5047.9885722531808</v>
      </c>
      <c r="D11" s="42">
        <f>-$I$2*$E$25*(100%+$I$3)^A11</f>
        <v>-3785.9914291898858</v>
      </c>
      <c r="E11" s="28">
        <f>-$I$2*$E$26*(100%+$I$3)^A11</f>
        <v>-2753.4483121380986</v>
      </c>
      <c r="F11" s="29">
        <f>-$I$2*$E$27*(100%+$I$3)^A11</f>
        <v>-3028.7931433519088</v>
      </c>
      <c r="G11" s="29">
        <f>-$I$2*$E$27*(100%+$I$3)^A11</f>
        <v>-3028.7931433519088</v>
      </c>
    </row>
    <row r="12" spans="1:21" x14ac:dyDescent="0.25">
      <c r="A12" s="33">
        <v>9</v>
      </c>
      <c r="B12" s="28">
        <f>-$I$2*$E$23*(100%+$I$3)^A12</f>
        <v>-15383.240375084344</v>
      </c>
      <c r="C12" s="28">
        <f>-$I$2*$E$24*(100%+$I$3)^A12</f>
        <v>-5127.7467916947817</v>
      </c>
      <c r="D12" s="42">
        <f>-$I$2*$E$25*(100%+$I$3)^A12</f>
        <v>-3845.810093771086</v>
      </c>
      <c r="E12" s="28">
        <f>-$I$2*$E$26*(100%+$I$3)^A12</f>
        <v>-2796.952795469881</v>
      </c>
      <c r="F12" s="29">
        <f>-$I$2*$E$27*(100%+$I$3)^A12</f>
        <v>-3076.6480750168689</v>
      </c>
      <c r="G12" s="29">
        <f>-$I$2*$E$27*(100%+$I$3)^A12</f>
        <v>-3076.6480750168689</v>
      </c>
    </row>
    <row r="13" spans="1:21" x14ac:dyDescent="0.25">
      <c r="A13" s="33">
        <v>10</v>
      </c>
      <c r="B13" s="28">
        <f>-$I$2*$E$23*(100%+$I$3)^A13</f>
        <v>-15626.295573010677</v>
      </c>
      <c r="C13" s="28">
        <f>-$I$2*$E$24*(100%+$I$3)^A13</f>
        <v>-5208.7651910035593</v>
      </c>
      <c r="D13" s="42">
        <f>-$I$2*$E$25*(100%+$I$3)^A13</f>
        <v>-3906.5738932526692</v>
      </c>
      <c r="E13" s="28">
        <f>-$I$2*$E$26*(100%+$I$3)^A13</f>
        <v>-2841.1446496383051</v>
      </c>
      <c r="F13" s="29">
        <f>-$I$2*$E$27*(100%+$I$3)^A13</f>
        <v>-3125.2591146021355</v>
      </c>
      <c r="G13" s="29">
        <f>-$I$2*$E$27*(100%+$I$3)^A13</f>
        <v>-3125.2591146021355</v>
      </c>
    </row>
    <row r="14" spans="1:21" x14ac:dyDescent="0.25">
      <c r="A14" s="33">
        <v>11</v>
      </c>
      <c r="B14" s="28">
        <f>-$I$2*$E$23*(100%+$I$3)^A14</f>
        <v>-15873.191043064249</v>
      </c>
      <c r="C14" s="28">
        <f>-$I$2*$E$24*(100%+$I$3)^A14</f>
        <v>-5291.0636810214164</v>
      </c>
      <c r="D14" s="42">
        <f>-$I$2*$E$25*(100%+$I$3)^A14</f>
        <v>-3968.2977607660623</v>
      </c>
      <c r="E14" s="28">
        <f>-$I$2*$E$26*(100%+$I$3)^A14</f>
        <v>-2886.0347351025907</v>
      </c>
      <c r="F14" s="29">
        <f>-$I$2*$E$27*(100%+$I$3)^A14</f>
        <v>-3174.6382086128501</v>
      </c>
      <c r="G14" s="29">
        <f>-$I$2*$E$27*(100%+$I$3)^A14</f>
        <v>-3174.6382086128501</v>
      </c>
    </row>
    <row r="15" spans="1:21" x14ac:dyDescent="0.25">
      <c r="A15" s="33">
        <v>12</v>
      </c>
      <c r="B15" s="28">
        <f>-$I$2*$E$23*(100%+$I$3)^A15</f>
        <v>-16123.987461544664</v>
      </c>
      <c r="C15" s="28">
        <f>-$I$2*$E$24*(100%+$I$3)^A15</f>
        <v>-5374.6624871815548</v>
      </c>
      <c r="D15" s="42">
        <f>-$I$2*$E$25*(100%+$I$3)^A15</f>
        <v>-4030.9968653861661</v>
      </c>
      <c r="E15" s="28">
        <f>-$I$2*$E$26*(100%+$I$3)^A15</f>
        <v>-2931.6340839172117</v>
      </c>
      <c r="F15" s="29">
        <f>-$I$2*$E$27*(100%+$I$3)^A15</f>
        <v>-3224.7974923089332</v>
      </c>
      <c r="G15" s="29">
        <f>-$I$2*$E$27*(100%+$I$3)^A15</f>
        <v>-3224.7974923089332</v>
      </c>
    </row>
    <row r="16" spans="1:21" x14ac:dyDescent="0.25">
      <c r="A16" s="33">
        <v>13</v>
      </c>
      <c r="B16" s="28">
        <f>-$I$2*$E$23*(100%+$I$3)^A16</f>
        <v>-16378.746463437068</v>
      </c>
      <c r="C16" s="28">
        <f>-$I$2*$E$24*(100%+$I$3)^A16</f>
        <v>-5459.5821544790224</v>
      </c>
      <c r="D16" s="42">
        <f>-$I$2*$E$25*(100%+$I$3)^A16</f>
        <v>-4094.686615859267</v>
      </c>
      <c r="E16" s="28">
        <f>-$I$2*$E$26*(100%+$I$3)^A16</f>
        <v>-2977.9539024431033</v>
      </c>
      <c r="F16" s="29">
        <f>-$I$2*$E$27*(100%+$I$3)^A16</f>
        <v>-3275.7492926874138</v>
      </c>
      <c r="G16" s="29">
        <f>-$I$2*$E$27*(100%+$I$3)^A16</f>
        <v>-3275.7492926874138</v>
      </c>
    </row>
    <row r="17" spans="1:7" x14ac:dyDescent="0.25">
      <c r="A17" s="33">
        <v>14</v>
      </c>
      <c r="B17" s="28">
        <f>-$I$2*$E$23*(100%+$I$3)^A17</f>
        <v>-16637.530657559375</v>
      </c>
      <c r="C17" s="28">
        <f>-$I$2*$E$24*(100%+$I$3)^A17</f>
        <v>-5545.843552519792</v>
      </c>
      <c r="D17" s="42">
        <f>-$I$2*$E$25*(100%+$I$3)^A17</f>
        <v>-4159.3826643898437</v>
      </c>
      <c r="E17" s="28">
        <f>-$I$2*$E$26*(100%+$I$3)^A17</f>
        <v>-3025.0055741017045</v>
      </c>
      <c r="F17" s="29">
        <f>-$I$2*$E$27*(100%+$I$3)^A17</f>
        <v>-3327.5061315118751</v>
      </c>
      <c r="G17" s="29">
        <f>-$I$2*$E$27*(100%+$I$3)^A17</f>
        <v>-3327.5061315118751</v>
      </c>
    </row>
    <row r="18" spans="1:7" ht="15.75" thickBot="1" x14ac:dyDescent="0.3">
      <c r="A18" s="36">
        <v>15</v>
      </c>
      <c r="B18" s="37">
        <f>-$I$2*$E$23*(100%+$I$3)^A18</f>
        <v>-16900.403641948815</v>
      </c>
      <c r="C18" s="28">
        <f>-$I$2*$E$24*(100%+$I$3)^A18</f>
        <v>-5633.4678806496058</v>
      </c>
      <c r="D18" s="42">
        <f>-$I$2*$E$25*(100%+$I$3)^A18</f>
        <v>-4225.1009104872037</v>
      </c>
      <c r="E18" s="28">
        <f>-$I$2*$E$26*(100%+$I$3)^A18</f>
        <v>-3072.8006621725121</v>
      </c>
      <c r="F18" s="29">
        <f>-$I$2*$E$27*(100%+$I$3)^A18</f>
        <v>-3380.0807283897634</v>
      </c>
      <c r="G18" s="29">
        <f>-$I$2*$E$27*(100%+$I$3)^A18</f>
        <v>-3380.0807283897634</v>
      </c>
    </row>
    <row r="19" spans="1:7" ht="15.75" thickBot="1" x14ac:dyDescent="0.3">
      <c r="A19" s="38" t="s">
        <v>23</v>
      </c>
      <c r="B19" s="30">
        <f>NPV($I$1,B2:B18)</f>
        <v>-228680.87465136684</v>
      </c>
      <c r="C19" s="30">
        <f>NPV(I1,C2:C18)</f>
        <v>-81893.624883788943</v>
      </c>
      <c r="D19" s="30">
        <f>NPV(I1,D2:D18)</f>
        <v>-75920.218662841711</v>
      </c>
      <c r="E19" s="30">
        <f>NPV(I1,E2:E18)</f>
        <v>-65396.522663884884</v>
      </c>
      <c r="F19" s="30">
        <f>NPV(I1,F2:F18)</f>
        <v>-64536.174930273373</v>
      </c>
      <c r="G19" s="30">
        <f>NPV(J1,G2:G18)</f>
        <v>-54536.174930273373</v>
      </c>
    </row>
    <row r="21" spans="1:7" ht="15.75" thickBot="1" x14ac:dyDescent="0.3"/>
    <row r="22" spans="1:7" ht="15.75" thickBot="1" x14ac:dyDescent="0.3">
      <c r="A22" s="7" t="s">
        <v>15</v>
      </c>
      <c r="B22" s="8" t="s">
        <v>4</v>
      </c>
      <c r="C22" s="8" t="s">
        <v>6</v>
      </c>
      <c r="D22" s="8" t="s">
        <v>7</v>
      </c>
      <c r="E22" s="9" t="s">
        <v>11</v>
      </c>
    </row>
    <row r="23" spans="1:7" x14ac:dyDescent="0.25">
      <c r="A23" s="10" t="s">
        <v>13</v>
      </c>
      <c r="B23" s="11">
        <v>1</v>
      </c>
      <c r="C23" s="12">
        <v>9.15</v>
      </c>
      <c r="D23" s="13">
        <f>C23/B23</f>
        <v>9.15</v>
      </c>
      <c r="E23" s="14">
        <f>$I$4*D23</f>
        <v>26718</v>
      </c>
    </row>
    <row r="24" spans="1:7" x14ac:dyDescent="0.25">
      <c r="A24" s="15" t="s">
        <v>5</v>
      </c>
      <c r="B24" s="11">
        <v>3</v>
      </c>
      <c r="C24" s="12">
        <v>9.15</v>
      </c>
      <c r="D24" s="13">
        <f>C24/B24</f>
        <v>3.0500000000000003</v>
      </c>
      <c r="E24" s="14">
        <f>$I$4*D24</f>
        <v>8906</v>
      </c>
    </row>
    <row r="25" spans="1:7" x14ac:dyDescent="0.25">
      <c r="A25" s="15" t="s">
        <v>1</v>
      </c>
      <c r="B25" s="16">
        <v>4</v>
      </c>
      <c r="C25" s="17">
        <v>9.15</v>
      </c>
      <c r="D25" s="18">
        <f t="shared" ref="D25:D27" si="0">C25/B25</f>
        <v>2.2875000000000001</v>
      </c>
      <c r="E25" s="14">
        <f>$I$4*D25</f>
        <v>6679.5</v>
      </c>
    </row>
    <row r="26" spans="1:7" x14ac:dyDescent="0.25">
      <c r="A26" s="15" t="s">
        <v>2</v>
      </c>
      <c r="B26" s="16">
        <v>5.5</v>
      </c>
      <c r="C26" s="17">
        <v>9.15</v>
      </c>
      <c r="D26" s="18">
        <f t="shared" si="0"/>
        <v>1.6636363636363638</v>
      </c>
      <c r="E26" s="14">
        <f>$I$4*D26</f>
        <v>4857.818181818182</v>
      </c>
    </row>
    <row r="27" spans="1:7" ht="15.75" thickBot="1" x14ac:dyDescent="0.3">
      <c r="A27" s="19" t="s">
        <v>3</v>
      </c>
      <c r="B27" s="20">
        <v>5</v>
      </c>
      <c r="C27" s="21">
        <v>9.15</v>
      </c>
      <c r="D27" s="22">
        <f t="shared" si="0"/>
        <v>1.83</v>
      </c>
      <c r="E27" s="23">
        <f>$I$4*D27</f>
        <v>5343.6</v>
      </c>
    </row>
    <row r="29" spans="1:7" x14ac:dyDescent="0.25">
      <c r="A29" s="1"/>
      <c r="B29" s="1"/>
      <c r="C29" s="1"/>
      <c r="D29" s="1"/>
      <c r="E29" s="1"/>
    </row>
  </sheetData>
  <scenarios current="0" show="0">
    <scenario name="High electricity" locked="1" count="1" user="Andre N.K. Kansa" comment="Created by Andre N.K. Kansa on 10/28/2022_x000a_Modified by Andre N.K. Kansa on 10/28/2022">
      <inputCells r="I2" val="0.8"/>
    </scenario>
  </scenario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D9B2853B516A4382862FD76FA40C30" ma:contentTypeVersion="15" ma:contentTypeDescription="Create a new document." ma:contentTypeScope="" ma:versionID="a795ead2424d025027721ffb071d5a2c">
  <xsd:schema xmlns:xsd="http://www.w3.org/2001/XMLSchema" xmlns:xs="http://www.w3.org/2001/XMLSchema" xmlns:p="http://schemas.microsoft.com/office/2006/metadata/properties" xmlns:ns2="cec6896e-a397-4a4d-86a3-91a19ae94e95" xmlns:ns3="12afa954-4e0f-4278-85dc-afb2adc253f9" targetNamespace="http://schemas.microsoft.com/office/2006/metadata/properties" ma:root="true" ma:fieldsID="7edd2f4a42f57fb7f11be7550f56661a" ns2:_="" ns3:_="">
    <xsd:import namespace="cec6896e-a397-4a4d-86a3-91a19ae94e95"/>
    <xsd:import namespace="12afa954-4e0f-4278-85dc-afb2adc253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c6896e-a397-4a4d-86a3-91a19ae94e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48c783ff-a9d2-45bc-b9e9-eb803acbc6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afa954-4e0f-4278-85dc-afb2adc253f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dde3032-4d74-4e9e-9eb0-2205e2f6a452}" ma:internalName="TaxCatchAll" ma:showField="CatchAllData" ma:web="12afa954-4e0f-4278-85dc-afb2adc253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2afa954-4e0f-4278-85dc-afb2adc253f9" xsi:nil="true"/>
    <lcf76f155ced4ddcb4097134ff3c332f xmlns="cec6896e-a397-4a4d-86a3-91a19ae94e9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DE7D77C-E305-43FB-A02B-60667B2F5C79}"/>
</file>

<file path=customXml/itemProps2.xml><?xml version="1.0" encoding="utf-8"?>
<ds:datastoreItem xmlns:ds="http://schemas.openxmlformats.org/officeDocument/2006/customXml" ds:itemID="{44FEC9C2-9C46-432C-8E88-CD297A14C4AF}"/>
</file>

<file path=customXml/itemProps3.xml><?xml version="1.0" encoding="utf-8"?>
<ds:datastoreItem xmlns:ds="http://schemas.openxmlformats.org/officeDocument/2006/customXml" ds:itemID="{C8335534-6C85-4220-822E-67E2F54B89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N.K. Kansa</dc:creator>
  <cp:lastModifiedBy>Andre N.K. Kansa</cp:lastModifiedBy>
  <cp:lastPrinted>2022-10-29T11:59:02Z</cp:lastPrinted>
  <dcterms:created xsi:type="dcterms:W3CDTF">2022-10-27T20:13:52Z</dcterms:created>
  <dcterms:modified xsi:type="dcterms:W3CDTF">2022-10-29T16:59:11Z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0x01010051D9B2853B516A4382862FD76FA40C30</vt:lpwstr>
  </property>
</Properties>
</file>