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cd24113695e2dbd/Documents/Excel/"/>
    </mc:Choice>
  </mc:AlternateContent>
  <xr:revisionPtr revIDLastSave="684" documentId="8_{74A21FF0-A4CB-4A19-A814-553CDF1BF675}" xr6:coauthVersionLast="47" xr6:coauthVersionMax="47" xr10:uidLastSave="{CC02257B-4775-4EEF-B652-6F93C24E2B08}"/>
  <bookViews>
    <workbookView xWindow="-120" yWindow="-120" windowWidth="20730" windowHeight="11040" firstSheet="6" activeTab="9" xr2:uid="{3E8F6B1E-8321-4E35-965A-DFC5ABDC5287}"/>
  </bookViews>
  <sheets>
    <sheet name="Sheet1" sheetId="1" r:id="rId1"/>
    <sheet name="Simulation" sheetId="2" r:id="rId2"/>
    <sheet name="Summarize" sheetId="3" r:id="rId3"/>
    <sheet name="Name Code" sheetId="4" r:id="rId4"/>
    <sheet name="Matching" sheetId="5" r:id="rId5"/>
    <sheet name="Compete Table" sheetId="7" r:id="rId6"/>
    <sheet name="Compete Table (2)" sheetId="13" r:id="rId7"/>
    <sheet name="Standing" sheetId="10" r:id="rId8"/>
    <sheet name="Official Standing" sheetId="12" r:id="rId9"/>
    <sheet name="Example1" sheetId="14" r:id="rId10"/>
    <sheet name="Past Compete" sheetId="9" r:id="rId11"/>
  </sheets>
  <calcPr calcId="191028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4" l="1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2" i="14"/>
  <c r="G1" i="14"/>
  <c r="F1" i="14"/>
  <c r="G2" i="14" a="1"/>
  <c r="G2" i="14" s="1"/>
  <c r="F2" i="14" a="1"/>
  <c r="F2" i="14" s="1"/>
  <c r="E2" i="14" a="1"/>
  <c r="E2" i="14" s="1"/>
  <c r="J16" i="12"/>
  <c r="K14" i="12"/>
  <c r="L14" i="12" s="1"/>
  <c r="E57" i="3"/>
  <c r="E54" i="3"/>
  <c r="K54" i="3" s="1"/>
  <c r="F69" i="3"/>
  <c r="F68" i="3"/>
  <c r="F67" i="3"/>
  <c r="F66" i="3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J56" i="3"/>
  <c r="J57" i="3"/>
  <c r="J58" i="3"/>
  <c r="J59" i="3"/>
  <c r="J60" i="3"/>
  <c r="J61" i="3"/>
  <c r="K56" i="3"/>
  <c r="K57" i="3"/>
  <c r="K58" i="3"/>
  <c r="K59" i="3"/>
  <c r="K60" i="3"/>
  <c r="K61" i="3"/>
  <c r="G55" i="3"/>
  <c r="H55" i="3" s="1"/>
  <c r="I55" i="3" a="1"/>
  <c r="I55" i="3" s="1"/>
  <c r="J55" i="3"/>
  <c r="K55" i="3"/>
  <c r="G54" i="3"/>
  <c r="H54" i="3" s="1"/>
  <c r="I54" i="3" a="1"/>
  <c r="I54" i="3" s="1"/>
  <c r="J54" i="3"/>
  <c r="E48" i="3"/>
  <c r="E46" i="3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J47" i="3"/>
  <c r="J48" i="3"/>
  <c r="J49" i="3"/>
  <c r="J50" i="3"/>
  <c r="J51" i="3"/>
  <c r="J52" i="3"/>
  <c r="J53" i="3"/>
  <c r="K47" i="3"/>
  <c r="K48" i="3"/>
  <c r="K49" i="3"/>
  <c r="K50" i="3"/>
  <c r="K51" i="3"/>
  <c r="K52" i="3"/>
  <c r="K53" i="3"/>
  <c r="G46" i="3"/>
  <c r="H46" i="3" s="1"/>
  <c r="I46" i="3" a="1"/>
  <c r="I46" i="3" s="1"/>
  <c r="J46" i="3"/>
  <c r="K46" i="3"/>
  <c r="G45" i="3"/>
  <c r="H45" i="3" s="1"/>
  <c r="I45" i="3" a="1"/>
  <c r="I45" i="3" s="1"/>
  <c r="J45" i="3"/>
  <c r="K45" i="3"/>
  <c r="G44" i="3"/>
  <c r="H44" i="3" s="1"/>
  <c r="I44" i="3" a="1"/>
  <c r="I44" i="3" s="1"/>
  <c r="J44" i="3"/>
  <c r="K44" i="3"/>
  <c r="G43" i="3"/>
  <c r="H43" i="3" s="1"/>
  <c r="I43" i="3" a="1"/>
  <c r="I43" i="3" s="1"/>
  <c r="J43" i="3"/>
  <c r="K43" i="3"/>
  <c r="G42" i="3"/>
  <c r="H42" i="3" s="1"/>
  <c r="I42" i="3" a="1"/>
  <c r="I42" i="3" s="1"/>
  <c r="J42" i="3"/>
  <c r="K42" i="3"/>
  <c r="L4" i="1"/>
  <c r="G41" i="3"/>
  <c r="H41" i="3" s="1"/>
  <c r="I41" i="3" a="1"/>
  <c r="I41" i="3" s="1"/>
  <c r="J41" i="3"/>
  <c r="K41" i="3"/>
  <c r="G40" i="3"/>
  <c r="H40" i="3" s="1"/>
  <c r="I40" i="3" a="1"/>
  <c r="I40" i="3" s="1"/>
  <c r="J40" i="3"/>
  <c r="K40" i="3"/>
  <c r="G39" i="3"/>
  <c r="H39" i="3" s="1"/>
  <c r="I39" i="3" a="1"/>
  <c r="I39" i="3" s="1"/>
  <c r="J39" i="3"/>
  <c r="K39" i="3"/>
  <c r="G38" i="3"/>
  <c r="H38" i="3" s="1"/>
  <c r="I38" i="3" a="1"/>
  <c r="I38" i="3" s="1"/>
  <c r="J38" i="3"/>
  <c r="K38" i="3"/>
  <c r="H27" i="5"/>
  <c r="H26" i="5"/>
  <c r="H25" i="5"/>
  <c r="H24" i="5"/>
  <c r="H23" i="5"/>
  <c r="H22" i="5"/>
  <c r="G37" i="3"/>
  <c r="H37" i="3" s="1"/>
  <c r="I37" i="3" a="1"/>
  <c r="I37" i="3" s="1"/>
  <c r="J37" i="3"/>
  <c r="K37" i="3"/>
  <c r="G36" i="3"/>
  <c r="H36" i="3" s="1"/>
  <c r="I36" i="3" a="1"/>
  <c r="I36" i="3" s="1"/>
  <c r="J36" i="3"/>
  <c r="K36" i="3"/>
  <c r="G35" i="3"/>
  <c r="H35" i="3" s="1"/>
  <c r="I35" i="3" a="1"/>
  <c r="I35" i="3" s="1"/>
  <c r="J35" i="3"/>
  <c r="K35" i="3"/>
  <c r="G34" i="3"/>
  <c r="H34" i="3" s="1"/>
  <c r="I34" i="3" a="1"/>
  <c r="I34" i="3" s="1"/>
  <c r="J34" i="3"/>
  <c r="K34" i="3"/>
  <c r="G33" i="3"/>
  <c r="H33" i="3" s="1"/>
  <c r="I33" i="3" a="1"/>
  <c r="I33" i="3" s="1"/>
  <c r="J33" i="3"/>
  <c r="K33" i="3"/>
  <c r="G32" i="3"/>
  <c r="H32" i="3" s="1"/>
  <c r="I32" i="3" a="1"/>
  <c r="I32" i="3" s="1"/>
  <c r="J32" i="3"/>
  <c r="K32" i="3"/>
  <c r="G31" i="3"/>
  <c r="H31" i="3" s="1"/>
  <c r="I31" i="3" a="1"/>
  <c r="I31" i="3" s="1"/>
  <c r="J31" i="3"/>
  <c r="K31" i="3"/>
  <c r="G30" i="3"/>
  <c r="H30" i="3" s="1"/>
  <c r="I30" i="3" a="1"/>
  <c r="I30" i="3" s="1"/>
  <c r="J30" i="3"/>
  <c r="K30" i="3"/>
  <c r="B5" i="5" a="1"/>
  <c r="B5" i="5" s="1"/>
  <c r="H21" i="5"/>
  <c r="H20" i="5"/>
  <c r="I29" i="3" a="1"/>
  <c r="I29" i="3" s="1"/>
  <c r="G29" i="3"/>
  <c r="H29" i="3" s="1"/>
  <c r="J29" i="3"/>
  <c r="K29" i="3"/>
  <c r="I28" i="3" a="1"/>
  <c r="I28" i="3" s="1"/>
  <c r="G28" i="3"/>
  <c r="H28" i="3" s="1"/>
  <c r="J28" i="3"/>
  <c r="K28" i="3"/>
  <c r="I2" i="3" a="1"/>
  <c r="I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E26" i="3"/>
  <c r="G27" i="3"/>
  <c r="H27" i="3" s="1"/>
  <c r="J27" i="3"/>
  <c r="K27" i="3"/>
  <c r="G26" i="3"/>
  <c r="H26" i="3" s="1"/>
  <c r="J26" i="3"/>
  <c r="K26" i="3"/>
  <c r="E24" i="3"/>
  <c r="K24" i="3" s="1"/>
  <c r="G25" i="3"/>
  <c r="H25" i="3" s="1"/>
  <c r="J25" i="3"/>
  <c r="K25" i="3"/>
  <c r="G24" i="3"/>
  <c r="H24" i="3" s="1"/>
  <c r="J24" i="3"/>
  <c r="G23" i="3"/>
  <c r="H23" i="3" s="1"/>
  <c r="J23" i="3"/>
  <c r="K23" i="3"/>
  <c r="E22" i="3"/>
  <c r="G22" i="3"/>
  <c r="H22" i="3" s="1"/>
  <c r="J22" i="3"/>
  <c r="K22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H12" i="12"/>
  <c r="G12" i="12"/>
  <c r="F12" i="12"/>
  <c r="E12" i="12"/>
  <c r="D12" i="12"/>
  <c r="H11" i="12"/>
  <c r="G11" i="12"/>
  <c r="F11" i="12"/>
  <c r="E11" i="12"/>
  <c r="D11" i="12"/>
  <c r="H10" i="12"/>
  <c r="G10" i="12"/>
  <c r="F10" i="12"/>
  <c r="E10" i="12"/>
  <c r="D10" i="12"/>
  <c r="H9" i="12"/>
  <c r="G9" i="12"/>
  <c r="F9" i="12"/>
  <c r="E9" i="12"/>
  <c r="D9" i="12"/>
  <c r="H8" i="12"/>
  <c r="G8" i="12"/>
  <c r="F8" i="12"/>
  <c r="E8" i="12"/>
  <c r="D8" i="12"/>
  <c r="H7" i="12"/>
  <c r="G7" i="12"/>
  <c r="F7" i="12"/>
  <c r="E7" i="12"/>
  <c r="D7" i="12"/>
  <c r="H6" i="12"/>
  <c r="G6" i="12"/>
  <c r="F6" i="12"/>
  <c r="E6" i="12"/>
  <c r="D6" i="12"/>
  <c r="H5" i="12"/>
  <c r="G5" i="12"/>
  <c r="F5" i="12"/>
  <c r="E5" i="12"/>
  <c r="D5" i="12"/>
  <c r="A5" i="12"/>
  <c r="C5" i="12" s="1"/>
  <c r="A6" i="12"/>
  <c r="B6" i="12" s="1"/>
  <c r="A7" i="12"/>
  <c r="C7" i="12" s="1"/>
  <c r="A8" i="12"/>
  <c r="C8" i="12" s="1"/>
  <c r="A9" i="12"/>
  <c r="C9" i="12" s="1"/>
  <c r="A10" i="12"/>
  <c r="C10" i="12" s="1"/>
  <c r="A11" i="12"/>
  <c r="B11" i="12" s="1"/>
  <c r="A12" i="12"/>
  <c r="B12" i="12" s="1"/>
  <c r="G21" i="3"/>
  <c r="H21" i="3" s="1"/>
  <c r="J21" i="3"/>
  <c r="G20" i="3"/>
  <c r="H20" i="3" s="1"/>
  <c r="J20" i="3"/>
  <c r="G19" i="3"/>
  <c r="H19" i="3" s="1"/>
  <c r="J19" i="3"/>
  <c r="G18" i="3"/>
  <c r="H18" i="3" s="1"/>
  <c r="J18" i="3"/>
  <c r="G17" i="3"/>
  <c r="H17" i="3" s="1"/>
  <c r="J17" i="3"/>
  <c r="G16" i="3"/>
  <c r="H16" i="3" s="1"/>
  <c r="J16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G15" i="3"/>
  <c r="H15" i="3" s="1"/>
  <c r="G14" i="3"/>
  <c r="H14" i="3" s="1"/>
  <c r="G2" i="3"/>
  <c r="H2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K15" i="12" l="1"/>
  <c r="J5" i="12" a="1"/>
  <c r="J5" i="12" s="1"/>
  <c r="K5" i="12" s="1"/>
  <c r="G2" i="9" a="1"/>
  <c r="G2" i="9" s="1"/>
  <c r="G3" i="9" a="1"/>
  <c r="G3" i="9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F4" i="9" a="1"/>
  <c r="F4" i="9" s="1"/>
  <c r="F5" i="9" a="1"/>
  <c r="F5" i="9" s="1"/>
  <c r="F6" i="9" a="1"/>
  <c r="F6" i="9" s="1"/>
  <c r="F7" i="9" a="1"/>
  <c r="F7" i="9" s="1"/>
  <c r="F2" i="9" a="1"/>
  <c r="F2" i="9" s="1"/>
  <c r="F8" i="9" a="1"/>
  <c r="F8" i="9" s="1"/>
  <c r="F3" i="9" a="1"/>
  <c r="F3" i="9" s="1"/>
  <c r="F9" i="9" a="1"/>
  <c r="F9" i="9" s="1"/>
  <c r="E5" i="9" a="1"/>
  <c r="E5" i="9" s="1"/>
  <c r="E2" i="9" a="1"/>
  <c r="E2" i="9" s="1"/>
  <c r="E8" i="9" a="1"/>
  <c r="E8" i="9" s="1"/>
  <c r="E3" i="9" a="1"/>
  <c r="E3" i="9" s="1"/>
  <c r="E4" i="9" a="1"/>
  <c r="E4" i="9" s="1"/>
  <c r="E7" i="9" a="1"/>
  <c r="E7" i="9" s="1"/>
  <c r="E6" i="9" a="1"/>
  <c r="E6" i="9" s="1"/>
  <c r="E9" i="9" a="1"/>
  <c r="E9" i="9" s="1"/>
  <c r="J5" i="5"/>
  <c r="J6" i="5"/>
  <c r="J12" i="5"/>
  <c r="J11" i="5"/>
  <c r="J9" i="5"/>
  <c r="J10" i="5"/>
  <c r="J8" i="5"/>
  <c r="J7" i="5"/>
  <c r="C6" i="9" a="1"/>
  <c r="C6" i="9" s="1"/>
  <c r="B2" i="9" a="1"/>
  <c r="B2" i="9" s="1"/>
  <c r="B3" i="9" a="1"/>
  <c r="B3" i="9" s="1"/>
  <c r="D2" i="9" a="1"/>
  <c r="D2" i="9" s="1"/>
  <c r="D6" i="9" a="1"/>
  <c r="D6" i="9" s="1"/>
  <c r="D5" i="9" a="1"/>
  <c r="D5" i="9" s="1"/>
  <c r="D4" i="9" a="1"/>
  <c r="D4" i="9" s="1"/>
  <c r="D9" i="9" a="1"/>
  <c r="D9" i="9" s="1"/>
  <c r="D8" i="9" a="1"/>
  <c r="D8" i="9" s="1"/>
  <c r="D3" i="9" a="1"/>
  <c r="D3" i="9" s="1"/>
  <c r="D7" i="9" a="1"/>
  <c r="D7" i="9" s="1"/>
  <c r="C2" i="9" a="1"/>
  <c r="C2" i="9" s="1"/>
  <c r="B9" i="9" a="1"/>
  <c r="B9" i="9" s="1"/>
  <c r="C7" i="9" a="1"/>
  <c r="C7" i="9" s="1"/>
  <c r="B8" i="9" a="1"/>
  <c r="B8" i="9" s="1"/>
  <c r="C3" i="9" a="1"/>
  <c r="C3" i="9" s="1"/>
  <c r="B7" i="9" a="1"/>
  <c r="B7" i="9" s="1"/>
  <c r="C8" i="9" a="1"/>
  <c r="C8" i="9" s="1"/>
  <c r="B6" i="9" a="1"/>
  <c r="B6" i="9" s="1"/>
  <c r="C4" i="9" a="1"/>
  <c r="C4" i="9" s="1"/>
  <c r="B5" i="9" a="1"/>
  <c r="B5" i="9" s="1"/>
  <c r="C9" i="9" a="1"/>
  <c r="C9" i="9" s="1"/>
  <c r="B4" i="9" a="1"/>
  <c r="B4" i="9" s="1"/>
  <c r="C5" i="9" a="1"/>
  <c r="C5" i="9" s="1"/>
  <c r="C6" i="12"/>
  <c r="B9" i="12"/>
  <c r="B5" i="12"/>
  <c r="C12" i="12"/>
  <c r="B10" i="12"/>
  <c r="C11" i="12"/>
  <c r="B8" i="12"/>
  <c r="B7" i="12"/>
  <c r="C4" i="2"/>
  <c r="C5" i="2" s="1"/>
  <c r="C6" i="2"/>
  <c r="C7" i="2" s="1"/>
  <c r="D7" i="2" s="1"/>
  <c r="C8" i="2"/>
  <c r="D8" i="2" s="1"/>
  <c r="C10" i="2"/>
  <c r="C11" i="2" s="1"/>
  <c r="D11" i="2" s="1"/>
  <c r="C12" i="2"/>
  <c r="C13" i="2" s="1"/>
  <c r="D13" i="2" s="1"/>
  <c r="C2" i="2"/>
  <c r="C3" i="2" s="1"/>
  <c r="D3" i="2" s="1"/>
  <c r="AM2" i="2"/>
  <c r="AM3" i="2" s="1"/>
  <c r="AN2" i="2"/>
  <c r="AN3" i="2" s="1"/>
  <c r="AO2" i="2"/>
  <c r="AO3" i="2" s="1"/>
  <c r="AP2" i="2"/>
  <c r="AP3" i="2" s="1"/>
  <c r="AQ2" i="2"/>
  <c r="AQ3" i="2" s="1"/>
  <c r="AM4" i="2"/>
  <c r="AM5" i="2" s="1"/>
  <c r="AN4" i="2"/>
  <c r="AN5" i="2" s="1"/>
  <c r="AO4" i="2"/>
  <c r="AO5" i="2" s="1"/>
  <c r="AP4" i="2"/>
  <c r="AP5" i="2" s="1"/>
  <c r="AQ4" i="2"/>
  <c r="AQ5" i="2" s="1"/>
  <c r="AM6" i="2"/>
  <c r="AM7" i="2" s="1"/>
  <c r="AN6" i="2"/>
  <c r="AN7" i="2" s="1"/>
  <c r="AO6" i="2"/>
  <c r="AO7" i="2" s="1"/>
  <c r="AP6" i="2"/>
  <c r="AP7" i="2" s="1"/>
  <c r="AQ6" i="2"/>
  <c r="AQ7" i="2" s="1"/>
  <c r="AM8" i="2"/>
  <c r="AM9" i="2" s="1"/>
  <c r="AN8" i="2"/>
  <c r="AN9" i="2" s="1"/>
  <c r="AO8" i="2"/>
  <c r="AO9" i="2" s="1"/>
  <c r="AP8" i="2"/>
  <c r="AP9" i="2" s="1"/>
  <c r="AQ8" i="2"/>
  <c r="AQ9" i="2" s="1"/>
  <c r="AM10" i="2"/>
  <c r="AM11" i="2" s="1"/>
  <c r="AN10" i="2"/>
  <c r="AN11" i="2" s="1"/>
  <c r="AO10" i="2"/>
  <c r="AO11" i="2" s="1"/>
  <c r="AP10" i="2"/>
  <c r="AP11" i="2" s="1"/>
  <c r="AQ10" i="2"/>
  <c r="AQ11" i="2" s="1"/>
  <c r="AM12" i="2"/>
  <c r="AM13" i="2" s="1"/>
  <c r="AN12" i="2"/>
  <c r="AN13" i="2" s="1"/>
  <c r="AO12" i="2"/>
  <c r="AO13" i="2" s="1"/>
  <c r="AP12" i="2"/>
  <c r="AP13" i="2" s="1"/>
  <c r="AQ12" i="2"/>
  <c r="AQ13" i="2" s="1"/>
  <c r="AL4" i="2"/>
  <c r="AL5" i="2" s="1"/>
  <c r="AL6" i="2"/>
  <c r="AL7" i="2" s="1"/>
  <c r="AL8" i="2"/>
  <c r="AL9" i="2" s="1"/>
  <c r="AL10" i="2"/>
  <c r="AL11" i="2" s="1"/>
  <c r="AL12" i="2"/>
  <c r="AL13" i="2" s="1"/>
  <c r="AL2" i="2"/>
  <c r="AL3" i="2" s="1"/>
  <c r="Z2" i="2"/>
  <c r="Z3" i="2" s="1"/>
  <c r="AA2" i="2"/>
  <c r="AA3" i="2" s="1"/>
  <c r="AB2" i="2"/>
  <c r="AB3" i="2" s="1"/>
  <c r="AC2" i="2"/>
  <c r="AC3" i="2" s="1"/>
  <c r="Z4" i="2"/>
  <c r="Z5" i="2" s="1"/>
  <c r="AA4" i="2"/>
  <c r="AA5" i="2" s="1"/>
  <c r="AB4" i="2"/>
  <c r="AB5" i="2" s="1"/>
  <c r="AC4" i="2"/>
  <c r="AC5" i="2" s="1"/>
  <c r="Z6" i="2"/>
  <c r="Z7" i="2" s="1"/>
  <c r="AA6" i="2"/>
  <c r="AA7" i="2" s="1"/>
  <c r="AB6" i="2"/>
  <c r="AB7" i="2" s="1"/>
  <c r="AC6" i="2"/>
  <c r="AC7" i="2" s="1"/>
  <c r="Z8" i="2"/>
  <c r="Z9" i="2" s="1"/>
  <c r="AA8" i="2"/>
  <c r="AA9" i="2" s="1"/>
  <c r="AB8" i="2"/>
  <c r="AB9" i="2" s="1"/>
  <c r="AC8" i="2"/>
  <c r="AC9" i="2" s="1"/>
  <c r="Z10" i="2"/>
  <c r="Z11" i="2" s="1"/>
  <c r="AA10" i="2"/>
  <c r="AA11" i="2" s="1"/>
  <c r="AB10" i="2"/>
  <c r="AB11" i="2" s="1"/>
  <c r="AC10" i="2"/>
  <c r="AC11" i="2" s="1"/>
  <c r="Z12" i="2"/>
  <c r="Z13" i="2" s="1"/>
  <c r="AA12" i="2"/>
  <c r="AA13" i="2" s="1"/>
  <c r="AB12" i="2"/>
  <c r="AB13" i="2" s="1"/>
  <c r="AC12" i="2"/>
  <c r="AC13" i="2" s="1"/>
  <c r="L5" i="12" l="1"/>
  <c r="K7" i="12"/>
  <c r="L7" i="12" s="1"/>
  <c r="K8" i="12"/>
  <c r="L8" i="12" s="1"/>
  <c r="K6" i="12"/>
  <c r="L6" i="12" s="1"/>
  <c r="K9" i="12"/>
  <c r="L9" i="12" s="1"/>
  <c r="K10" i="12"/>
  <c r="L10" i="12" s="1"/>
  <c r="K11" i="12"/>
  <c r="L11" i="12" s="1"/>
  <c r="K12" i="12"/>
  <c r="L12" i="12" s="1"/>
  <c r="I7" i="5"/>
  <c r="L10" i="5"/>
  <c r="I9" i="5"/>
  <c r="L11" i="5"/>
  <c r="I10" i="5"/>
  <c r="L12" i="5"/>
  <c r="I12" i="5"/>
  <c r="L6" i="5"/>
  <c r="L7" i="5"/>
  <c r="L8" i="5"/>
  <c r="L9" i="5"/>
  <c r="I8" i="5"/>
  <c r="I11" i="5"/>
  <c r="I5" i="5"/>
  <c r="I6" i="5"/>
  <c r="F6" i="5"/>
  <c r="F9" i="5"/>
  <c r="F7" i="5"/>
  <c r="F10" i="5"/>
  <c r="L5" i="5"/>
  <c r="F8" i="5"/>
  <c r="F5" i="5"/>
  <c r="F11" i="5"/>
  <c r="F12" i="5"/>
  <c r="H10" i="5"/>
  <c r="H9" i="5"/>
  <c r="H8" i="5"/>
  <c r="H12" i="5"/>
  <c r="H11" i="5"/>
  <c r="H7" i="5"/>
  <c r="H6" i="5"/>
  <c r="H5" i="5"/>
  <c r="D6" i="2"/>
  <c r="D4" i="2"/>
  <c r="D2" i="2"/>
  <c r="D10" i="2"/>
  <c r="D5" i="2"/>
  <c r="D12" i="2"/>
  <c r="C9" i="2"/>
  <c r="D9" i="2" s="1"/>
  <c r="K5" i="5" l="1" a="1"/>
  <c r="K5" i="5" s="1"/>
  <c r="P5" i="5" s="1" a="1"/>
  <c r="P5" i="5" s="1"/>
  <c r="E2" i="2" a="1"/>
  <c r="M9" i="5" l="1"/>
  <c r="N9" i="5" s="1"/>
  <c r="P6" i="5" a="1"/>
  <c r="P6" i="5" s="1"/>
  <c r="P7" i="5" s="1" a="1"/>
  <c r="P7" i="5" s="1"/>
  <c r="G12" i="2"/>
  <c r="G13" i="2"/>
  <c r="H9" i="2"/>
  <c r="H4" i="2"/>
  <c r="G6" i="2"/>
  <c r="G7" i="2"/>
  <c r="H10" i="2"/>
  <c r="J10" i="2" s="1"/>
  <c r="H8" i="2"/>
  <c r="E2" i="2"/>
  <c r="G8" i="2"/>
  <c r="G2" i="2"/>
  <c r="G9" i="2"/>
  <c r="G3" i="2"/>
  <c r="H2" i="2"/>
  <c r="G11" i="2"/>
  <c r="H3" i="2"/>
  <c r="G10" i="2"/>
  <c r="G4" i="2"/>
  <c r="P8" i="5" l="1" a="1"/>
  <c r="P8" i="5" s="1"/>
  <c r="M5" i="5"/>
  <c r="N5" i="5" s="1"/>
  <c r="G5" i="2"/>
  <c r="C27" i="2" s="1"/>
  <c r="J2" i="2"/>
  <c r="H12" i="2"/>
  <c r="I9" i="2"/>
  <c r="K9" i="2" s="1"/>
  <c r="H11" i="2"/>
  <c r="I8" i="2"/>
  <c r="K8" i="2" s="1"/>
  <c r="H6" i="2"/>
  <c r="I3" i="2"/>
  <c r="K3" i="2" s="1"/>
  <c r="J8" i="2"/>
  <c r="I4" i="2"/>
  <c r="K4" i="2" s="1"/>
  <c r="H7" i="2"/>
  <c r="J9" i="2"/>
  <c r="H13" i="2"/>
  <c r="I10" i="2"/>
  <c r="K10" i="2" s="1"/>
  <c r="J4" i="2"/>
  <c r="I2" i="2"/>
  <c r="K2" i="2" s="1"/>
  <c r="H5" i="2"/>
  <c r="J3" i="2"/>
  <c r="P9" i="5" l="1" a="1"/>
  <c r="P9" i="5" s="1"/>
  <c r="P10" i="5" s="1" a="1"/>
  <c r="P10" i="5" s="1"/>
  <c r="P11" i="5" s="1" a="1"/>
  <c r="P11" i="5" s="1"/>
  <c r="Q5" i="5"/>
  <c r="C19" i="2"/>
  <c r="C21" i="2"/>
  <c r="C17" i="2"/>
  <c r="C26" i="2"/>
  <c r="C23" i="2"/>
  <c r="C24" i="2"/>
  <c r="C20" i="2"/>
  <c r="C18" i="2"/>
  <c r="C25" i="2"/>
  <c r="C28" i="2"/>
  <c r="C22" i="2"/>
  <c r="I6" i="2"/>
  <c r="K6" i="2" s="1"/>
  <c r="J6" i="2"/>
  <c r="I13" i="2"/>
  <c r="K13" i="2" s="1"/>
  <c r="J13" i="2"/>
  <c r="I11" i="2"/>
  <c r="K11" i="2" s="1"/>
  <c r="J11" i="2"/>
  <c r="I5" i="2"/>
  <c r="K5" i="2" s="1"/>
  <c r="J5" i="2"/>
  <c r="I7" i="2"/>
  <c r="K7" i="2" s="1"/>
  <c r="J7" i="2"/>
  <c r="I12" i="2"/>
  <c r="K12" i="2" s="1"/>
  <c r="J12" i="2"/>
  <c r="P12" i="5" l="1" a="1"/>
  <c r="P12" i="5" s="1"/>
  <c r="N2" i="2" a="1"/>
  <c r="N2" i="2" s="1"/>
  <c r="L2" i="2" a="1"/>
  <c r="P11" i="2" l="1"/>
  <c r="P5" i="2"/>
  <c r="P12" i="2"/>
  <c r="O6" i="2"/>
  <c r="O8" i="2" s="1"/>
  <c r="Q8" i="2" s="1"/>
  <c r="R8" i="2" s="1"/>
  <c r="L2" i="2"/>
  <c r="P6" i="2"/>
  <c r="P2" i="2"/>
  <c r="P9" i="2"/>
  <c r="O2" i="2"/>
  <c r="O3" i="2" s="1"/>
  <c r="Q3" i="2" s="1"/>
  <c r="R3" i="2" s="1"/>
  <c r="P10" i="2"/>
  <c r="O4" i="2"/>
  <c r="O5" i="2" s="1"/>
  <c r="Q5" i="2" s="1"/>
  <c r="R5" i="2" s="1"/>
  <c r="O10" i="2"/>
  <c r="O11" i="2" s="1"/>
  <c r="Q11" i="2" s="1"/>
  <c r="R11" i="2" s="1"/>
  <c r="P13" i="2"/>
  <c r="P7" i="2"/>
  <c r="O7" i="2"/>
  <c r="O9" i="2" s="1"/>
  <c r="Q9" i="2" s="1"/>
  <c r="R9" i="2" s="1"/>
  <c r="P8" i="2"/>
  <c r="P4" i="2"/>
  <c r="O12" i="2"/>
  <c r="O13" i="2" s="1"/>
  <c r="Q13" i="2" s="1"/>
  <c r="R13" i="2" s="1"/>
  <c r="Q4" i="2" l="1"/>
  <c r="R4" i="2" s="1"/>
  <c r="Q6" i="2"/>
  <c r="R6" i="2" s="1"/>
  <c r="Q10" i="2"/>
  <c r="R10" i="2" s="1"/>
  <c r="Q7" i="2"/>
  <c r="R7" i="2" s="1"/>
  <c r="Q12" i="2"/>
  <c r="R12" i="2" s="1"/>
  <c r="D22" i="2"/>
  <c r="Q2" i="2"/>
  <c r="R2" i="2" s="1"/>
  <c r="D21" i="2"/>
  <c r="P3" i="2"/>
  <c r="D20" i="2" s="1"/>
  <c r="D18" i="2" l="1"/>
  <c r="D19" i="2"/>
  <c r="D26" i="2"/>
  <c r="D28" i="2"/>
  <c r="D23" i="2"/>
  <c r="D25" i="2"/>
  <c r="D27" i="2"/>
  <c r="S2" i="2" a="1"/>
  <c r="S2" i="2" s="1"/>
  <c r="D24" i="2"/>
  <c r="D17" i="2"/>
  <c r="M12" i="5" l="1"/>
  <c r="M11" i="5"/>
  <c r="N11" i="5" s="1"/>
  <c r="M10" i="5"/>
  <c r="N10" i="5" s="1"/>
  <c r="M8" i="5"/>
  <c r="N8" i="5" s="1"/>
  <c r="M7" i="5"/>
  <c r="N7" i="5" s="1"/>
  <c r="M6" i="5"/>
  <c r="N6" i="5" s="1"/>
  <c r="N12" i="5" l="1"/>
  <c r="Q6" i="5"/>
  <c r="C6" i="13" s="1"/>
  <c r="D6" i="13" s="1"/>
  <c r="Q7" i="5"/>
  <c r="Q8" i="5"/>
  <c r="D9" i="13"/>
  <c r="G8" i="13"/>
  <c r="G7" i="13"/>
  <c r="D8" i="13" l="1"/>
  <c r="D7" i="13"/>
  <c r="G6" i="13"/>
  <c r="C6" i="7"/>
  <c r="D6" i="7" s="1"/>
  <c r="G9" i="13"/>
  <c r="Q12" i="5" l="1"/>
  <c r="Q10" i="5" l="1"/>
  <c r="Q9" i="5"/>
  <c r="C8" i="7" l="1"/>
  <c r="D8" i="7" s="1"/>
  <c r="Q11" i="5"/>
  <c r="F8" i="7" s="1"/>
  <c r="G8" i="7" s="1"/>
  <c r="F7" i="7" l="1"/>
  <c r="G7" i="7" s="1"/>
  <c r="F9" i="7"/>
  <c r="G9" i="7" s="1"/>
  <c r="F6" i="7"/>
  <c r="G6" i="7" s="1"/>
  <c r="C9" i="7"/>
  <c r="D9" i="7" s="1"/>
  <c r="C7" i="7"/>
  <c r="D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<sst xmlns="http://schemas.openxmlformats.org/spreadsheetml/2006/main" count="236" uniqueCount="124">
  <si>
    <t>A level</t>
  </si>
  <si>
    <t>B level</t>
  </si>
  <si>
    <t>Score</t>
  </si>
  <si>
    <t>player</t>
  </si>
  <si>
    <t>game</t>
  </si>
  <si>
    <t>win</t>
  </si>
  <si>
    <t>point</t>
  </si>
  <si>
    <t>Table</t>
  </si>
  <si>
    <t>1st Player ID</t>
  </si>
  <si>
    <t>2nd Player ID</t>
  </si>
  <si>
    <t>before</t>
  </si>
  <si>
    <t>play first</t>
  </si>
  <si>
    <t>Prior game</t>
  </si>
  <si>
    <t>นาย ( Mr.)</t>
  </si>
  <si>
    <t>ธภัทร วัฒนวีรเดช</t>
  </si>
  <si>
    <t>กัปตัน</t>
  </si>
  <si>
    <t>ปี 4</t>
  </si>
  <si>
    <t>คณะวิศวกรรมศาสตร์ (Faculty of Engineering)</t>
  </si>
  <si>
    <t>นางสาว (Miss.)</t>
  </si>
  <si>
    <t>ไอริณ กลิ่นหอม</t>
  </si>
  <si>
    <t>หว่าหวา</t>
  </si>
  <si>
    <t>ปี 2</t>
  </si>
  <si>
    <t>เดียร์</t>
  </si>
  <si>
    <t>วิทยาลัยนวัตกรรมการผลิตขั้นสูง (College of Advanced Manufacturing Innovation )</t>
  </si>
  <si>
    <t>ศตภัทร ฤาชา</t>
  </si>
  <si>
    <t>ขวัญข้าว</t>
  </si>
  <si>
    <t>ปี 1</t>
  </si>
  <si>
    <t>พงศ์ทรัพย์ รุ่งรักษาธรรม</t>
  </si>
  <si>
    <t>โอเม่</t>
  </si>
  <si>
    <t>คณะวิทยาศาสตร์ (Faculty of Science)</t>
  </si>
  <si>
    <t>นิชาภา แก่นทอง</t>
  </si>
  <si>
    <t>นาลา</t>
  </si>
  <si>
    <t>คณะบริหารธุรกิจ (Faculty of Business )</t>
  </si>
  <si>
    <t>พอล</t>
  </si>
  <si>
    <t>วิทยาลัยเทคโนโลยีและนวัตกรรมวัสดุ (College of Technology and Materials Innovation)</t>
  </si>
  <si>
    <t>นราพร อรุณเจริญฉาย</t>
  </si>
  <si>
    <t>ตันหยง</t>
  </si>
  <si>
    <t>ปี 3</t>
  </si>
  <si>
    <t>นันฑกานต์ ตันติเรืองเจริญ</t>
  </si>
  <si>
    <t>ข้าวตัง</t>
  </si>
  <si>
    <t>คณะศิลปศาสตร์ (Faculty of Bachelor of Arts)</t>
  </si>
  <si>
    <t>HTUT AUNG WAI</t>
  </si>
  <si>
    <t>Nicholas</t>
  </si>
  <si>
    <t>จิรายุส เผื่อนจวง</t>
  </si>
  <si>
    <t>ปาย</t>
  </si>
  <si>
    <t>รหัส</t>
  </si>
  <si>
    <t>ชื่อ สกุล</t>
  </si>
  <si>
    <t>ชื่อเล่น</t>
  </si>
  <si>
    <t>ชั้นปี</t>
  </si>
  <si>
    <t>คณะ</t>
  </si>
  <si>
    <t>คำนำหน้าชื่อ</t>
  </si>
  <si>
    <t>ชิษณุพงศ์ แตงอ่อน</t>
  </si>
  <si>
    <t>รหัสนักศึกษา</t>
  </si>
  <si>
    <t>next first</t>
  </si>
  <si>
    <t>sum first</t>
  </si>
  <si>
    <t>sum first op</t>
  </si>
  <si>
    <t>next table</t>
  </si>
  <si>
    <t>อภิสิทธิ์ ทวีบุญ</t>
  </si>
  <si>
    <t>เจ</t>
  </si>
  <si>
    <t>next opponent (swiss)1</t>
  </si>
  <si>
    <t>next opponent (swiss)2</t>
  </si>
  <si>
    <t>next opponent (koth)</t>
  </si>
  <si>
    <t>next op</t>
  </si>
  <si>
    <t>mode</t>
  </si>
  <si>
    <t>table+first</t>
  </si>
  <si>
    <t>พอล ลี</t>
  </si>
  <si>
    <t>Player</t>
  </si>
  <si>
    <t>Row Labels</t>
  </si>
  <si>
    <t>Grand Total</t>
  </si>
  <si>
    <t>Sum of win</t>
  </si>
  <si>
    <t>Sum of point</t>
  </si>
  <si>
    <t>Count of player</t>
  </si>
  <si>
    <t>loss</t>
  </si>
  <si>
    <t>Sum of loss</t>
  </si>
  <si>
    <t>vs</t>
  </si>
  <si>
    <t>การแข่งขันครอสเวิร์ดเกม</t>
  </si>
  <si>
    <t>(Multiple Items)</t>
  </si>
  <si>
    <t>KMITL BOARDGAME CHAMPIONSHIP 2025 ณ สำนักการเรียนรู้ตลอดชีวิต สจล.</t>
  </si>
  <si>
    <t>attended</t>
  </si>
  <si>
    <t>next opponent first</t>
  </si>
  <si>
    <t>1st Player (เริ่มก่อน)</t>
  </si>
  <si>
    <t>2nd Player (เริ่มหลัง)</t>
  </si>
  <si>
    <t>attend</t>
  </si>
  <si>
    <t>ID</t>
  </si>
  <si>
    <t>Name</t>
  </si>
  <si>
    <t>ID-0</t>
  </si>
  <si>
    <t>แข่ง</t>
  </si>
  <si>
    <t>ชนะ</t>
  </si>
  <si>
    <t>เสมอ</t>
  </si>
  <si>
    <t>แพ้</t>
  </si>
  <si>
    <t>draw</t>
  </si>
  <si>
    <t>Sum of draw</t>
  </si>
  <si>
    <t>Column Labels</t>
  </si>
  <si>
    <t>game2</t>
  </si>
  <si>
    <t>0=swiss1, 1=swiss2, 2=koth,-1 = first, -2 = game2</t>
  </si>
  <si>
    <t>override table</t>
  </si>
  <si>
    <t>แต้มต่างสะสม</t>
  </si>
  <si>
    <t>Sort</t>
  </si>
  <si>
    <t>Sum of Sort</t>
  </si>
  <si>
    <t>op</t>
  </si>
  <si>
    <t>ผลประกบคู่รอบที่ 3/6</t>
  </si>
  <si>
    <t>swiss</t>
  </si>
  <si>
    <t>ผลประกบคู่รอบที่ 5/6</t>
  </si>
  <si>
    <t>SD</t>
  </si>
  <si>
    <t>mean</t>
  </si>
  <si>
    <t>ผลการแข่งขันครอสเวิร์ดเกม</t>
  </si>
  <si>
    <t>Rank</t>
  </si>
  <si>
    <t>Won-Lost</t>
  </si>
  <si>
    <t>Spread</t>
  </si>
  <si>
    <t>12–2</t>
  </si>
  <si>
    <t>11–3</t>
  </si>
  <si>
    <t>10–4</t>
  </si>
  <si>
    <t>9–5</t>
  </si>
  <si>
    <t>8½–5½</t>
  </si>
  <si>
    <t>8–6</t>
  </si>
  <si>
    <t>7–7</t>
  </si>
  <si>
    <t>6½–7½</t>
  </si>
  <si>
    <t>6–8</t>
  </si>
  <si>
    <t>5–9</t>
  </si>
  <si>
    <t>4½–9½</t>
  </si>
  <si>
    <t>4–10</t>
  </si>
  <si>
    <t>3–11</t>
  </si>
  <si>
    <t>set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</si>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</sst>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6"/>
      <name val="Yu Gothic"/>
      <family val="2"/>
      <charset val="128"/>
    </font>
    <font>
      <sz val="20"/>
      <color theme="1"/>
      <name val="TH Sarabun New"/>
      <family val="2"/>
    </font>
    <font>
      <sz val="30"/>
      <color theme="1"/>
      <name val="TH Sarabun New"/>
      <family val="2"/>
    </font>
    <font>
      <sz val="32"/>
      <color theme="1"/>
      <name val="TH Sarabun New"/>
      <family val="2"/>
    </font>
    <font>
      <sz val="30"/>
      <name val="TH Sarabun New"/>
      <family val="2"/>
    </font>
    <font>
      <sz val="24"/>
      <color theme="1"/>
      <name val="TH Sarabun New"/>
      <family val="2"/>
    </font>
    <font>
      <b/>
      <sz val="18"/>
      <color theme="1"/>
      <name val="TH Sarabun New"/>
      <family val="2"/>
    </font>
    <font>
      <b/>
      <sz val="11"/>
      <color theme="1"/>
      <name val="Lucida Sans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30"/>
        <color rgb="FF000000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</dxf>
    <dxf>
      <font>
        <strike val="0"/>
        <outline val="0"/>
        <shadow val="0"/>
        <u val="none"/>
        <vertAlign val="baseline"/>
        <sz val="30"/>
        <color theme="1"/>
        <name val="TH Sarabun New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'Official Standing'!$H$5:$H$12</c:f>
              <c:numCache>
                <c:formatCode>General</c:formatCode>
                <c:ptCount val="8"/>
                <c:pt idx="0">
                  <c:v>-443</c:v>
                </c:pt>
                <c:pt idx="1">
                  <c:v>-207</c:v>
                </c:pt>
                <c:pt idx="2">
                  <c:v>-206</c:v>
                </c:pt>
                <c:pt idx="3">
                  <c:v>-84</c:v>
                </c:pt>
                <c:pt idx="4">
                  <c:v>37</c:v>
                </c:pt>
                <c:pt idx="5">
                  <c:v>66</c:v>
                </c:pt>
                <c:pt idx="6">
                  <c:v>108</c:v>
                </c:pt>
                <c:pt idx="7">
                  <c:v>729</c:v>
                </c:pt>
              </c:numCache>
            </c:numRef>
          </c:xVal>
          <c:yVal>
            <c:numRef>
              <c:f>'Official Standing'!$L$5:$L$12</c:f>
              <c:numCache>
                <c:formatCode>General</c:formatCode>
                <c:ptCount val="8"/>
                <c:pt idx="0">
                  <c:v>-530.61818567574596</c:v>
                </c:pt>
                <c:pt idx="1">
                  <c:v>-306.84426938154638</c:v>
                </c:pt>
                <c:pt idx="2">
                  <c:v>-169.05689283773003</c:v>
                </c:pt>
                <c:pt idx="3">
                  <c:v>-54.410268060445297</c:v>
                </c:pt>
                <c:pt idx="4">
                  <c:v>54.410268060445297</c:v>
                </c:pt>
                <c:pt idx="5">
                  <c:v>169.05689283773003</c:v>
                </c:pt>
                <c:pt idx="6">
                  <c:v>306.84426938154638</c:v>
                </c:pt>
                <c:pt idx="7">
                  <c:v>530.61818567574619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C9-4C1A-8015-41F355796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349023"/>
        <c:axId val="1954349983"/>
      </c:scatterChart>
      <c:valAx>
        <c:axId val="19543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349983"/>
        <c:crosses val="autoZero"/>
        <c:crossBetween val="midCat"/>
      </c:valAx>
      <c:valAx>
        <c:axId val="19543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3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Example1!$E$2:$E$68</c:f>
              <c:numCache>
                <c:formatCode>General</c:formatCode>
                <c:ptCount val="67"/>
                <c:pt idx="0">
                  <c:v>-2690</c:v>
                </c:pt>
                <c:pt idx="1">
                  <c:v>-2454</c:v>
                </c:pt>
                <c:pt idx="2">
                  <c:v>-1680</c:v>
                </c:pt>
                <c:pt idx="3">
                  <c:v>-1409</c:v>
                </c:pt>
                <c:pt idx="4">
                  <c:v>-1322</c:v>
                </c:pt>
                <c:pt idx="5">
                  <c:v>-789</c:v>
                </c:pt>
                <c:pt idx="6">
                  <c:v>-748</c:v>
                </c:pt>
                <c:pt idx="7">
                  <c:v>-672</c:v>
                </c:pt>
                <c:pt idx="8">
                  <c:v>-570</c:v>
                </c:pt>
                <c:pt idx="9">
                  <c:v>-560</c:v>
                </c:pt>
                <c:pt idx="10">
                  <c:v>-541</c:v>
                </c:pt>
                <c:pt idx="11">
                  <c:v>-490</c:v>
                </c:pt>
                <c:pt idx="12">
                  <c:v>-458</c:v>
                </c:pt>
                <c:pt idx="13">
                  <c:v>-453</c:v>
                </c:pt>
                <c:pt idx="14">
                  <c:v>-424</c:v>
                </c:pt>
                <c:pt idx="15">
                  <c:v>-403</c:v>
                </c:pt>
                <c:pt idx="16">
                  <c:v>-360</c:v>
                </c:pt>
                <c:pt idx="17">
                  <c:v>-345</c:v>
                </c:pt>
                <c:pt idx="18">
                  <c:v>-319</c:v>
                </c:pt>
                <c:pt idx="19">
                  <c:v>-307</c:v>
                </c:pt>
                <c:pt idx="20">
                  <c:v>-250</c:v>
                </c:pt>
                <c:pt idx="21">
                  <c:v>-238</c:v>
                </c:pt>
                <c:pt idx="22">
                  <c:v>-139</c:v>
                </c:pt>
                <c:pt idx="23">
                  <c:v>-113</c:v>
                </c:pt>
                <c:pt idx="24">
                  <c:v>-99</c:v>
                </c:pt>
                <c:pt idx="25">
                  <c:v>-71</c:v>
                </c:pt>
                <c:pt idx="26">
                  <c:v>-42</c:v>
                </c:pt>
                <c:pt idx="27">
                  <c:v>-35</c:v>
                </c:pt>
                <c:pt idx="28">
                  <c:v>-31</c:v>
                </c:pt>
                <c:pt idx="29">
                  <c:v>-29</c:v>
                </c:pt>
                <c:pt idx="30">
                  <c:v>-12</c:v>
                </c:pt>
                <c:pt idx="31">
                  <c:v>-10</c:v>
                </c:pt>
                <c:pt idx="32">
                  <c:v>45</c:v>
                </c:pt>
                <c:pt idx="33">
                  <c:v>48</c:v>
                </c:pt>
                <c:pt idx="34">
                  <c:v>57</c:v>
                </c:pt>
                <c:pt idx="35">
                  <c:v>89</c:v>
                </c:pt>
                <c:pt idx="36">
                  <c:v>90</c:v>
                </c:pt>
                <c:pt idx="37">
                  <c:v>111</c:v>
                </c:pt>
                <c:pt idx="38">
                  <c:v>146</c:v>
                </c:pt>
                <c:pt idx="39">
                  <c:v>148</c:v>
                </c:pt>
                <c:pt idx="40">
                  <c:v>182</c:v>
                </c:pt>
                <c:pt idx="41">
                  <c:v>266</c:v>
                </c:pt>
                <c:pt idx="42">
                  <c:v>273</c:v>
                </c:pt>
                <c:pt idx="43">
                  <c:v>294</c:v>
                </c:pt>
                <c:pt idx="44">
                  <c:v>298</c:v>
                </c:pt>
                <c:pt idx="45">
                  <c:v>317</c:v>
                </c:pt>
                <c:pt idx="46">
                  <c:v>343</c:v>
                </c:pt>
                <c:pt idx="47">
                  <c:v>350</c:v>
                </c:pt>
                <c:pt idx="48">
                  <c:v>373</c:v>
                </c:pt>
                <c:pt idx="49">
                  <c:v>387</c:v>
                </c:pt>
                <c:pt idx="50">
                  <c:v>414</c:v>
                </c:pt>
                <c:pt idx="51">
                  <c:v>489</c:v>
                </c:pt>
                <c:pt idx="52">
                  <c:v>505</c:v>
                </c:pt>
                <c:pt idx="53">
                  <c:v>576</c:v>
                </c:pt>
                <c:pt idx="54">
                  <c:v>657</c:v>
                </c:pt>
                <c:pt idx="55">
                  <c:v>708</c:v>
                </c:pt>
                <c:pt idx="56">
                  <c:v>739</c:v>
                </c:pt>
                <c:pt idx="57">
                  <c:v>828</c:v>
                </c:pt>
                <c:pt idx="58">
                  <c:v>886</c:v>
                </c:pt>
                <c:pt idx="59">
                  <c:v>901</c:v>
                </c:pt>
                <c:pt idx="60">
                  <c:v>1111</c:v>
                </c:pt>
                <c:pt idx="61">
                  <c:v>1116</c:v>
                </c:pt>
                <c:pt idx="62">
                  <c:v>1209</c:v>
                </c:pt>
                <c:pt idx="63">
                  <c:v>1213</c:v>
                </c:pt>
                <c:pt idx="64">
                  <c:v>1311</c:v>
                </c:pt>
                <c:pt idx="65">
                  <c:v>1382</c:v>
                </c:pt>
                <c:pt idx="66">
                  <c:v>1601</c:v>
                </c:pt>
              </c:numCache>
            </c:numRef>
          </c:xVal>
          <c:yVal>
            <c:numRef>
              <c:f>Example1!$H$2:$H$68</c:f>
              <c:numCache>
                <c:formatCode>General</c:formatCode>
                <c:ptCount val="67"/>
                <c:pt idx="0">
                  <c:v>-1906.7093792500814</c:v>
                </c:pt>
                <c:pt idx="1">
                  <c:v>-1568.2296017021845</c:v>
                </c:pt>
                <c:pt idx="2">
                  <c:v>-1390.8458284479975</c:v>
                </c:pt>
                <c:pt idx="3">
                  <c:v>-1264.7551209284411</c:v>
                </c:pt>
                <c:pt idx="4">
                  <c:v>-1164.7603170815137</c:v>
                </c:pt>
                <c:pt idx="5">
                  <c:v>-1080.7434805669059</c:v>
                </c:pt>
                <c:pt idx="6">
                  <c:v>-1007.5704537763871</c:v>
                </c:pt>
                <c:pt idx="7">
                  <c:v>-942.25877781596182</c:v>
                </c:pt>
                <c:pt idx="8">
                  <c:v>-882.91393266034231</c:v>
                </c:pt>
                <c:pt idx="9">
                  <c:v>-828.25305294306384</c:v>
                </c:pt>
                <c:pt idx="10">
                  <c:v>-777.36457084570748</c:v>
                </c:pt>
                <c:pt idx="11">
                  <c:v>-729.57582380183828</c:v>
                </c:pt>
                <c:pt idx="12">
                  <c:v>-684.375067276442</c:v>
                </c:pt>
                <c:pt idx="13">
                  <c:v>-641.36302160373498</c:v>
                </c:pt>
                <c:pt idx="14">
                  <c:v>-600.22143282551303</c:v>
                </c:pt>
                <c:pt idx="15">
                  <c:v>-560.69192307851426</c:v>
                </c:pt>
                <c:pt idx="16">
                  <c:v>-522.56132122443489</c:v>
                </c:pt>
                <c:pt idx="17">
                  <c:v>-485.65121724339366</c:v>
                </c:pt>
                <c:pt idx="18">
                  <c:v>-449.81035192978874</c:v>
                </c:pt>
                <c:pt idx="19">
                  <c:v>-414.90895903649056</c:v>
                </c:pt>
                <c:pt idx="20">
                  <c:v>-380.8344821882539</c:v>
                </c:pt>
                <c:pt idx="21">
                  <c:v>-347.48827889427594</c:v>
                </c:pt>
                <c:pt idx="22">
                  <c:v>-314.78304557318978</c:v>
                </c:pt>
                <c:pt idx="23">
                  <c:v>-282.64077721014769</c:v>
                </c:pt>
                <c:pt idx="24">
                  <c:v>-250.99112865677785</c:v>
                </c:pt>
                <c:pt idx="25">
                  <c:v>-219.7700810415194</c:v>
                </c:pt>
                <c:pt idx="26">
                  <c:v>-188.91884207875427</c:v>
                </c:pt>
                <c:pt idx="27">
                  <c:v>-158.38292691620958</c:v>
                </c:pt>
                <c:pt idx="28">
                  <c:v>-128.11137890619935</c:v>
                </c:pt>
                <c:pt idx="29">
                  <c:v>-98.056098880654289</c:v>
                </c:pt>
                <c:pt idx="30">
                  <c:v>-68.17125818871466</c:v>
                </c:pt>
                <c:pt idx="31">
                  <c:v>-38.412775618960637</c:v>
                </c:pt>
                <c:pt idx="32">
                  <c:v>-8.7378418532795479</c:v>
                </c:pt>
                <c:pt idx="33">
                  <c:v>20.895522388059703</c:v>
                </c:pt>
                <c:pt idx="34">
                  <c:v>50.528886629399068</c:v>
                </c:pt>
                <c:pt idx="35">
                  <c:v>80.203820395080044</c:v>
                </c:pt>
                <c:pt idx="36">
                  <c:v>109.96230296483407</c:v>
                </c:pt>
                <c:pt idx="37">
                  <c:v>139.8471436567736</c:v>
                </c:pt>
                <c:pt idx="38">
                  <c:v>169.90242368231876</c:v>
                </c:pt>
                <c:pt idx="39">
                  <c:v>200.17397169232905</c:v>
                </c:pt>
                <c:pt idx="40">
                  <c:v>230.70988685487356</c:v>
                </c:pt>
                <c:pt idx="41">
                  <c:v>261.56112581763881</c:v>
                </c:pt>
                <c:pt idx="42">
                  <c:v>292.78217343289737</c:v>
                </c:pt>
                <c:pt idx="43">
                  <c:v>324.4318219862671</c:v>
                </c:pt>
                <c:pt idx="44">
                  <c:v>356.5740903493093</c:v>
                </c:pt>
                <c:pt idx="45">
                  <c:v>389.27932367039529</c:v>
                </c:pt>
                <c:pt idx="46">
                  <c:v>422.62552696437331</c:v>
                </c:pt>
                <c:pt idx="47">
                  <c:v>456.70000381261025</c:v>
                </c:pt>
                <c:pt idx="48">
                  <c:v>491.60139670590814</c:v>
                </c:pt>
                <c:pt idx="49">
                  <c:v>527.44226201951301</c:v>
                </c:pt>
                <c:pt idx="50">
                  <c:v>564.35236600055441</c:v>
                </c:pt>
                <c:pt idx="51">
                  <c:v>602.48296785463367</c:v>
                </c:pt>
                <c:pt idx="52">
                  <c:v>642.01247760163244</c:v>
                </c:pt>
                <c:pt idx="53">
                  <c:v>683.15406637985438</c:v>
                </c:pt>
                <c:pt idx="54">
                  <c:v>726.1661120525614</c:v>
                </c:pt>
                <c:pt idx="55">
                  <c:v>771.36686857795758</c:v>
                </c:pt>
                <c:pt idx="56">
                  <c:v>819.15561562182688</c:v>
                </c:pt>
                <c:pt idx="57">
                  <c:v>870.04409771918324</c:v>
                </c:pt>
                <c:pt idx="58">
                  <c:v>924.70497743646172</c:v>
                </c:pt>
                <c:pt idx="59">
                  <c:v>984.04982259208123</c:v>
                </c:pt>
                <c:pt idx="60">
                  <c:v>1049.3614985525069</c:v>
                </c:pt>
                <c:pt idx="61">
                  <c:v>1122.5345253430255</c:v>
                </c:pt>
                <c:pt idx="62">
                  <c:v>1206.5513618576338</c:v>
                </c:pt>
                <c:pt idx="63">
                  <c:v>1306.5461657045603</c:v>
                </c:pt>
                <c:pt idx="64">
                  <c:v>1432.6368732241172</c:v>
                </c:pt>
                <c:pt idx="65">
                  <c:v>1610.0206464783046</c:v>
                </c:pt>
                <c:pt idx="66">
                  <c:v>1948.5004240262001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D7-46EA-A4AE-4BE0808F5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730735"/>
        <c:axId val="2026732175"/>
      </c:scatterChart>
      <c:valAx>
        <c:axId val="202673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732175"/>
        <c:crosses val="autoZero"/>
        <c:crossBetween val="midCat"/>
      </c:valAx>
      <c:valAx>
        <c:axId val="202673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73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12</xdr:row>
      <xdr:rowOff>114299</xdr:rowOff>
    </xdr:from>
    <xdr:to>
      <xdr:col>8</xdr:col>
      <xdr:colOff>800100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97D15-52B1-42C4-8212-5072FD7EF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2</xdr:row>
      <xdr:rowOff>147637</xdr:rowOff>
    </xdr:from>
    <xdr:to>
      <xdr:col>17</xdr:col>
      <xdr:colOff>209550</xdr:colOff>
      <xdr:row>17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9FB0C-A850-BAC2-0984-F29E914E0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กานต์ แซ่โซว" refreshedDate="45872.132030439818" createdVersion="7" refreshedVersion="8" minRefreshableVersion="3" recordCount="60" xr:uid="{EFA927CF-7E0C-4F9A-BE98-D58AAE9DEACC}">
  <cacheSource type="worksheet">
    <worksheetSource name="Table1"/>
  </cacheSource>
  <cacheFields count="11">
    <cacheField name="game" numFmtId="0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Table" numFmtId="0">
      <sharedItems containsSemiMixedTypes="0" containsString="0" containsNumber="1" containsInteger="1" minValue="1" maxValue="6"/>
    </cacheField>
    <cacheField name="play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win" numFmtId="0">
      <sharedItems containsSemiMixedTypes="0" containsString="0" containsNumber="1" containsInteger="1" minValue="0" maxValue="1"/>
    </cacheField>
    <cacheField name="point" numFmtId="0">
      <sharedItems containsSemiMixedTypes="0" containsString="0" containsNumber="1" containsInteger="1" minValue="-225" maxValue="225"/>
    </cacheField>
    <cacheField name="play first" numFmtId="0">
      <sharedItems containsString="0" containsBlank="1" containsNumber="1" containsInteger="1" minValue="0" maxValue="1"/>
    </cacheField>
    <cacheField name="loss" numFmtId="0">
      <sharedItems containsSemiMixedTypes="0" containsString="0" containsNumber="1" containsInteger="1" minValue="0" maxValue="1"/>
    </cacheField>
    <cacheField name="draw" numFmtId="0">
      <sharedItems containsSemiMixedTypes="0" containsString="0" containsNumber="1" containsInteger="1" minValue="0" maxValue="0"/>
    </cacheField>
    <cacheField name="op" numFmtId="0">
      <sharedItems containsSemiMixedTypes="0" containsString="0" containsNumber="1" containsInteger="1" minValue="1" maxValue="12"/>
    </cacheField>
    <cacheField name="attend" numFmtId="0">
      <sharedItems containsSemiMixedTypes="0" containsString="0" containsNumber="1" containsInteger="1" minValue="0" maxValue="1"/>
    </cacheField>
    <cacheField name="Sort" numFmtId="0">
      <sharedItems containsSemiMixedTypes="0" containsString="0" containsNumber="1" containsInteger="1" minValue="-225" maxValue="10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1"/>
    <x v="0"/>
    <n v="1"/>
    <n v="6"/>
    <n v="0"/>
    <n v="0"/>
    <n v="0"/>
    <n v="2"/>
    <n v="1"/>
    <n v="10006"/>
  </r>
  <r>
    <x v="0"/>
    <n v="1"/>
    <x v="1"/>
    <n v="1"/>
    <n v="5"/>
    <n v="0"/>
    <n v="0"/>
    <n v="0"/>
    <n v="1"/>
    <n v="0"/>
    <n v="10005"/>
  </r>
  <r>
    <x v="0"/>
    <n v="2"/>
    <x v="2"/>
    <n v="1"/>
    <n v="4"/>
    <n v="0"/>
    <n v="0"/>
    <n v="0"/>
    <n v="4"/>
    <n v="1"/>
    <n v="10004"/>
  </r>
  <r>
    <x v="0"/>
    <n v="2"/>
    <x v="3"/>
    <n v="1"/>
    <n v="3"/>
    <n v="0"/>
    <n v="0"/>
    <n v="0"/>
    <n v="3"/>
    <n v="1"/>
    <n v="10003"/>
  </r>
  <r>
    <x v="0"/>
    <n v="3"/>
    <x v="4"/>
    <n v="1"/>
    <n v="2"/>
    <n v="0"/>
    <n v="0"/>
    <n v="0"/>
    <n v="6"/>
    <n v="1"/>
    <n v="10002"/>
  </r>
  <r>
    <x v="0"/>
    <n v="3"/>
    <x v="5"/>
    <n v="1"/>
    <n v="1"/>
    <n v="0"/>
    <n v="0"/>
    <n v="0"/>
    <n v="5"/>
    <n v="1"/>
    <n v="10001"/>
  </r>
  <r>
    <x v="0"/>
    <n v="4"/>
    <x v="6"/>
    <n v="0"/>
    <n v="-1"/>
    <n v="0"/>
    <n v="1"/>
    <n v="0"/>
    <n v="8"/>
    <n v="0"/>
    <n v="-1"/>
  </r>
  <r>
    <x v="0"/>
    <n v="4"/>
    <x v="7"/>
    <n v="0"/>
    <n v="-2"/>
    <n v="0"/>
    <n v="1"/>
    <n v="0"/>
    <n v="7"/>
    <n v="1"/>
    <n v="-2"/>
  </r>
  <r>
    <x v="0"/>
    <n v="5"/>
    <x v="8"/>
    <n v="0"/>
    <n v="-3"/>
    <n v="0"/>
    <n v="1"/>
    <n v="0"/>
    <n v="10"/>
    <n v="1"/>
    <n v="-3"/>
  </r>
  <r>
    <x v="0"/>
    <n v="5"/>
    <x v="9"/>
    <n v="0"/>
    <n v="-4"/>
    <n v="0"/>
    <n v="1"/>
    <n v="0"/>
    <n v="9"/>
    <n v="0"/>
    <n v="-4"/>
  </r>
  <r>
    <x v="0"/>
    <n v="6"/>
    <x v="10"/>
    <n v="0"/>
    <n v="-5"/>
    <n v="0"/>
    <n v="1"/>
    <n v="0"/>
    <n v="12"/>
    <n v="1"/>
    <n v="-5"/>
  </r>
  <r>
    <x v="0"/>
    <n v="6"/>
    <x v="11"/>
    <n v="0"/>
    <n v="-6"/>
    <n v="0"/>
    <n v="1"/>
    <n v="0"/>
    <n v="11"/>
    <n v="0"/>
    <n v="-6"/>
  </r>
  <r>
    <x v="1"/>
    <n v="1"/>
    <x v="0"/>
    <n v="1"/>
    <n v="142"/>
    <n v="0"/>
    <n v="0"/>
    <n v="0"/>
    <n v="4"/>
    <n v="1"/>
    <n v="10142"/>
  </r>
  <r>
    <x v="1"/>
    <n v="1"/>
    <x v="3"/>
    <n v="0"/>
    <n v="-142"/>
    <n v="1"/>
    <n v="1"/>
    <n v="0"/>
    <n v="1"/>
    <n v="1"/>
    <n v="-142"/>
  </r>
  <r>
    <x v="1"/>
    <n v="2"/>
    <x v="4"/>
    <n v="1"/>
    <n v="102"/>
    <n v="0"/>
    <n v="0"/>
    <n v="0"/>
    <n v="9"/>
    <n v="1"/>
    <n v="10102"/>
  </r>
  <r>
    <x v="1"/>
    <n v="2"/>
    <x v="8"/>
    <n v="0"/>
    <n v="-102"/>
    <n v="1"/>
    <n v="1"/>
    <n v="0"/>
    <n v="5"/>
    <n v="1"/>
    <n v="-102"/>
  </r>
  <r>
    <x v="1"/>
    <n v="3"/>
    <x v="5"/>
    <n v="1"/>
    <n v="166"/>
    <n v="1"/>
    <n v="0"/>
    <n v="0"/>
    <n v="3"/>
    <n v="1"/>
    <n v="10166"/>
  </r>
  <r>
    <x v="1"/>
    <n v="3"/>
    <x v="2"/>
    <n v="0"/>
    <n v="-166"/>
    <n v="0"/>
    <n v="1"/>
    <n v="0"/>
    <n v="6"/>
    <n v="1"/>
    <n v="-166"/>
  </r>
  <r>
    <x v="1"/>
    <n v="4"/>
    <x v="10"/>
    <n v="1"/>
    <n v="-74"/>
    <n v="1"/>
    <n v="0"/>
    <n v="0"/>
    <n v="8"/>
    <n v="1"/>
    <n v="9926"/>
  </r>
  <r>
    <x v="1"/>
    <n v="4"/>
    <x v="7"/>
    <n v="0"/>
    <n v="74"/>
    <n v="0"/>
    <n v="1"/>
    <n v="0"/>
    <n v="11"/>
    <n v="1"/>
    <n v="74"/>
  </r>
  <r>
    <x v="2"/>
    <n v="1"/>
    <x v="0"/>
    <n v="1"/>
    <n v="206"/>
    <n v="0"/>
    <n v="0"/>
    <n v="0"/>
    <n v="5"/>
    <n v="1"/>
    <n v="10206"/>
  </r>
  <r>
    <x v="2"/>
    <n v="1"/>
    <x v="4"/>
    <n v="0"/>
    <n v="-206"/>
    <n v="1"/>
    <n v="1"/>
    <n v="0"/>
    <n v="1"/>
    <n v="1"/>
    <n v="-206"/>
  </r>
  <r>
    <x v="2"/>
    <n v="2"/>
    <x v="3"/>
    <n v="1"/>
    <n v="205"/>
    <n v="0"/>
    <n v="0"/>
    <n v="0"/>
    <n v="9"/>
    <n v="1"/>
    <n v="10205"/>
  </r>
  <r>
    <x v="2"/>
    <n v="2"/>
    <x v="8"/>
    <n v="0"/>
    <n v="-205"/>
    <n v="1"/>
    <n v="1"/>
    <n v="0"/>
    <n v="4"/>
    <n v="1"/>
    <n v="-205"/>
  </r>
  <r>
    <x v="2"/>
    <n v="4"/>
    <x v="7"/>
    <n v="1"/>
    <n v="41"/>
    <n v="1"/>
    <n v="0"/>
    <n v="0"/>
    <n v="3"/>
    <n v="1"/>
    <n v="10041"/>
  </r>
  <r>
    <x v="2"/>
    <n v="4"/>
    <x v="2"/>
    <n v="0"/>
    <n v="-41"/>
    <n v="0"/>
    <n v="1"/>
    <n v="0"/>
    <n v="8"/>
    <n v="1"/>
    <n v="-41"/>
  </r>
  <r>
    <x v="2"/>
    <n v="3"/>
    <x v="5"/>
    <n v="1"/>
    <n v="22"/>
    <n v="0"/>
    <n v="0"/>
    <n v="0"/>
    <n v="11"/>
    <n v="1"/>
    <n v="10022"/>
  </r>
  <r>
    <x v="2"/>
    <n v="3"/>
    <x v="10"/>
    <n v="0"/>
    <n v="-22"/>
    <n v="1"/>
    <n v="1"/>
    <n v="0"/>
    <n v="6"/>
    <n v="1"/>
    <n v="-22"/>
  </r>
  <r>
    <x v="3"/>
    <n v="1"/>
    <x v="0"/>
    <n v="1"/>
    <n v="156"/>
    <n v="1"/>
    <n v="0"/>
    <n v="0"/>
    <n v="6"/>
    <n v="1"/>
    <n v="10156"/>
  </r>
  <r>
    <x v="3"/>
    <n v="1"/>
    <x v="5"/>
    <n v="0"/>
    <n v="-156"/>
    <n v="0"/>
    <n v="1"/>
    <n v="0"/>
    <n v="1"/>
    <n v="1"/>
    <n v="-156"/>
  </r>
  <r>
    <x v="3"/>
    <n v="3"/>
    <x v="3"/>
    <n v="1"/>
    <n v="79"/>
    <n v="1"/>
    <n v="0"/>
    <n v="0"/>
    <n v="5"/>
    <n v="1"/>
    <n v="10079"/>
  </r>
  <r>
    <x v="3"/>
    <n v="3"/>
    <x v="4"/>
    <n v="0"/>
    <n v="-79"/>
    <n v="0"/>
    <n v="1"/>
    <n v="0"/>
    <n v="4"/>
    <n v="1"/>
    <n v="-79"/>
  </r>
  <r>
    <x v="3"/>
    <n v="4"/>
    <x v="2"/>
    <n v="1"/>
    <n v="100"/>
    <n v="1"/>
    <n v="0"/>
    <n v="0"/>
    <n v="9"/>
    <n v="1"/>
    <n v="10100"/>
  </r>
  <r>
    <x v="3"/>
    <n v="4"/>
    <x v="8"/>
    <n v="0"/>
    <n v="-100"/>
    <n v="0"/>
    <n v="1"/>
    <n v="0"/>
    <n v="3"/>
    <n v="1"/>
    <n v="-100"/>
  </r>
  <r>
    <x v="3"/>
    <n v="2"/>
    <x v="7"/>
    <n v="1"/>
    <n v="147"/>
    <n v="1"/>
    <n v="0"/>
    <n v="0"/>
    <n v="11"/>
    <n v="1"/>
    <n v="10147"/>
  </r>
  <r>
    <x v="3"/>
    <n v="2"/>
    <x v="10"/>
    <n v="0"/>
    <n v="-147"/>
    <n v="0"/>
    <n v="1"/>
    <n v="0"/>
    <n v="8"/>
    <n v="1"/>
    <n v="-147"/>
  </r>
  <r>
    <x v="4"/>
    <n v="1"/>
    <x v="0"/>
    <n v="1"/>
    <n v="225"/>
    <n v="1"/>
    <n v="0"/>
    <n v="0"/>
    <n v="8"/>
    <n v="1"/>
    <n v="10225"/>
  </r>
  <r>
    <x v="4"/>
    <n v="1"/>
    <x v="7"/>
    <n v="0"/>
    <n v="-225"/>
    <n v="0"/>
    <n v="1"/>
    <n v="0"/>
    <n v="1"/>
    <n v="1"/>
    <n v="-225"/>
  </r>
  <r>
    <x v="4"/>
    <n v="2"/>
    <x v="5"/>
    <n v="1"/>
    <n v="76"/>
    <n v="1"/>
    <n v="0"/>
    <n v="0"/>
    <n v="4"/>
    <n v="1"/>
    <n v="10076"/>
  </r>
  <r>
    <x v="4"/>
    <n v="2"/>
    <x v="3"/>
    <n v="0"/>
    <n v="-76"/>
    <n v="0"/>
    <n v="1"/>
    <n v="0"/>
    <n v="6"/>
    <n v="1"/>
    <n v="-76"/>
  </r>
  <r>
    <x v="4"/>
    <n v="4"/>
    <x v="10"/>
    <n v="1"/>
    <n v="36"/>
    <n v="1"/>
    <n v="0"/>
    <n v="0"/>
    <n v="9"/>
    <n v="1"/>
    <n v="10036"/>
  </r>
  <r>
    <x v="4"/>
    <n v="4"/>
    <x v="8"/>
    <n v="0"/>
    <n v="-36"/>
    <n v="0"/>
    <n v="1"/>
    <n v="0"/>
    <n v="11"/>
    <n v="1"/>
    <n v="-36"/>
  </r>
  <r>
    <x v="4"/>
    <n v="3"/>
    <x v="2"/>
    <n v="1"/>
    <n v="23"/>
    <n v="0"/>
    <n v="0"/>
    <n v="0"/>
    <n v="5"/>
    <n v="1"/>
    <n v="10023"/>
  </r>
  <r>
    <x v="4"/>
    <n v="3"/>
    <x v="4"/>
    <n v="0"/>
    <n v="-23"/>
    <n v="1"/>
    <n v="1"/>
    <n v="0"/>
    <n v="3"/>
    <n v="1"/>
    <n v="-23"/>
  </r>
  <r>
    <x v="5"/>
    <n v="1"/>
    <x v="0"/>
    <n v="1"/>
    <n v="155"/>
    <m/>
    <n v="0"/>
    <n v="0"/>
    <n v="6"/>
    <n v="1"/>
    <n v="10155"/>
  </r>
  <r>
    <x v="5"/>
    <n v="1"/>
    <x v="5"/>
    <n v="0"/>
    <n v="-155"/>
    <m/>
    <n v="1"/>
    <n v="0"/>
    <n v="1"/>
    <n v="1"/>
    <n v="-155"/>
  </r>
  <r>
    <x v="5"/>
    <n v="2"/>
    <x v="3"/>
    <n v="1"/>
    <n v="144"/>
    <m/>
    <n v="0"/>
    <n v="0"/>
    <n v="8"/>
    <n v="1"/>
    <n v="10144"/>
  </r>
  <r>
    <x v="5"/>
    <n v="2"/>
    <x v="7"/>
    <n v="0"/>
    <n v="-141"/>
    <m/>
    <n v="1"/>
    <n v="0"/>
    <n v="4"/>
    <n v="1"/>
    <n v="-141"/>
  </r>
  <r>
    <x v="5"/>
    <n v="3"/>
    <x v="2"/>
    <n v="0"/>
    <n v="-78"/>
    <m/>
    <n v="1"/>
    <n v="0"/>
    <n v="11"/>
    <n v="1"/>
    <n v="-78"/>
  </r>
  <r>
    <x v="5"/>
    <n v="3"/>
    <x v="10"/>
    <n v="1"/>
    <n v="78"/>
    <m/>
    <n v="0"/>
    <n v="0"/>
    <n v="3"/>
    <n v="1"/>
    <n v="10078"/>
  </r>
  <r>
    <x v="5"/>
    <n v="4"/>
    <x v="4"/>
    <n v="1"/>
    <n v="103"/>
    <m/>
    <n v="0"/>
    <n v="0"/>
    <n v="9"/>
    <n v="1"/>
    <n v="10103"/>
  </r>
  <r>
    <x v="5"/>
    <n v="4"/>
    <x v="8"/>
    <n v="0"/>
    <n v="-103"/>
    <m/>
    <n v="1"/>
    <n v="0"/>
    <n v="5"/>
    <n v="1"/>
    <n v="-103"/>
  </r>
  <r>
    <x v="6"/>
    <n v="1"/>
    <x v="0"/>
    <n v="1"/>
    <n v="48"/>
    <m/>
    <n v="0"/>
    <n v="0"/>
    <n v="4"/>
    <n v="1"/>
    <n v="10048"/>
  </r>
  <r>
    <x v="6"/>
    <n v="1"/>
    <x v="3"/>
    <n v="0"/>
    <n v="-48"/>
    <m/>
    <n v="1"/>
    <n v="0"/>
    <n v="1"/>
    <n v="1"/>
    <n v="-48"/>
  </r>
  <r>
    <x v="6"/>
    <n v="2"/>
    <x v="5"/>
    <n v="0"/>
    <n v="-42"/>
    <m/>
    <n v="1"/>
    <n v="0"/>
    <n v="11"/>
    <n v="1"/>
    <n v="-42"/>
  </r>
  <r>
    <x v="6"/>
    <n v="2"/>
    <x v="10"/>
    <n v="1"/>
    <n v="42"/>
    <m/>
    <n v="0"/>
    <n v="0"/>
    <n v="6"/>
    <n v="1"/>
    <n v="10042"/>
  </r>
  <r>
    <x v="6"/>
    <n v="3"/>
    <x v="4"/>
    <n v="0"/>
    <n v="-33"/>
    <m/>
    <n v="1"/>
    <n v="0"/>
    <n v="8"/>
    <n v="1"/>
    <n v="-33"/>
  </r>
  <r>
    <x v="6"/>
    <n v="3"/>
    <x v="7"/>
    <n v="1"/>
    <n v="33"/>
    <m/>
    <n v="0"/>
    <n v="0"/>
    <n v="5"/>
    <n v="1"/>
    <n v="10033"/>
  </r>
  <r>
    <x v="6"/>
    <n v="4"/>
    <x v="2"/>
    <n v="1"/>
    <n v="50"/>
    <m/>
    <n v="0"/>
    <n v="0"/>
    <n v="9"/>
    <n v="1"/>
    <n v="10050"/>
  </r>
  <r>
    <x v="6"/>
    <n v="4"/>
    <x v="8"/>
    <n v="0"/>
    <n v="-50"/>
    <m/>
    <n v="1"/>
    <n v="0"/>
    <n v="3"/>
    <n v="1"/>
    <n v="-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0C1D3-5A67-496A-9A96-2078A0BF198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D19:F28" firstHeaderRow="0" firstDataRow="1" firstDataCol="1" rowPageCount="1" colPageCount="1"/>
  <pivotFields count="11">
    <pivotField axis="axisPage" multipleItemSelectionAllowed="1" showAll="0">
      <items count="8">
        <item h="1" x="0"/>
        <item x="1"/>
        <item x="2"/>
        <item x="3"/>
        <item x="4"/>
        <item h="1" x="5"/>
        <item h="1" x="6"/>
        <item t="default"/>
      </items>
    </pivotField>
    <pivotField showAll="0"/>
    <pivotField axis="axisRow" showAll="0" sortType="descending">
      <items count="13">
        <item x="0"/>
        <item h="1" x="1"/>
        <item x="2"/>
        <item x="3"/>
        <item x="4"/>
        <item x="5"/>
        <item h="1" x="6"/>
        <item x="7"/>
        <item x="8"/>
        <item h="1" x="9"/>
        <item x="1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9">
    <i>
      <x/>
    </i>
    <i>
      <x v="5"/>
    </i>
    <i>
      <x v="3"/>
    </i>
    <i>
      <x v="7"/>
    </i>
    <i>
      <x v="2"/>
    </i>
    <i>
      <x v="10"/>
    </i>
    <i>
      <x v="4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Sort" fld="10" baseField="0" baseItem="0"/>
    <dataField name="Sum of wi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5C0E0-0044-41FB-8A1C-1388C51DCEF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ID">
  <location ref="I1:P11" firstHeaderRow="1" firstDataRow="2" firstDataCol="1"/>
  <pivotFields count="11">
    <pivotField axis="axisCol" showAll="0">
      <items count="8">
        <item h="1" x="0"/>
        <item x="1"/>
        <item x="2"/>
        <item x="3"/>
        <item x="4"/>
        <item x="5"/>
        <item x="6"/>
        <item t="default"/>
      </items>
    </pivotField>
    <pivotField showAll="0"/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3"/>
    </i>
    <i>
      <x v="7"/>
    </i>
    <i>
      <x v="10"/>
    </i>
    <i>
      <x v="5"/>
    </i>
    <i>
      <x v="2"/>
    </i>
    <i>
      <x v="4"/>
    </i>
    <i>
      <x v="8"/>
    </i>
    <i t="grand">
      <x/>
    </i>
  </rowItems>
  <colFields count="1">
    <field x="0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poi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5C307-ED8B-46D5-A01A-835F14BC7889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7" indent="0" outline="1" outlineData="1" multipleFieldFilters="0">
  <location ref="A4:G12" firstHeaderRow="0" firstDataRow="1" firstDataCol="1" rowPageCount="1" colPageCount="1"/>
  <pivotFields count="11">
    <pivotField axis="axisPage" multipleItemSelectionAllowed="1" showAll="0">
      <items count="8">
        <item h="1" x="0"/>
        <item x="1"/>
        <item x="2"/>
        <item x="3"/>
        <item x="4"/>
        <item h="1" x="5"/>
        <item h="1" x="6"/>
        <item t="default"/>
      </items>
    </pivotField>
    <pivotField showAll="0"/>
    <pivotField axis="axisRow" dataField="1" multipleItemSelectionAllowed="1" showAll="0" sortType="ascending">
      <items count="13">
        <item x="0"/>
        <item h="1" x="1"/>
        <item x="2"/>
        <item x="3"/>
        <item x="4"/>
        <item x="5"/>
        <item h="1" x="6"/>
        <item x="7"/>
        <item x="8"/>
        <item h="1" x="9"/>
        <item x="1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dataField="1" showAll="0"/>
  </pivotFields>
  <rowFields count="1">
    <field x="2"/>
  </rowFields>
  <rowItems count="8">
    <i>
      <x v="8"/>
    </i>
    <i>
      <x v="10"/>
    </i>
    <i>
      <x v="4"/>
    </i>
    <i>
      <x v="2"/>
    </i>
    <i>
      <x v="7"/>
    </i>
    <i>
      <x v="3"/>
    </i>
    <i>
      <x v="5"/>
    </i>
    <i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-1"/>
  </pageFields>
  <dataFields count="6">
    <dataField name="Count of player" fld="2" subtotal="count" baseField="2" baseItem="0"/>
    <dataField name="Sum of win" fld="3" baseField="0" baseItem="0"/>
    <dataField name="Sum of draw" fld="7" baseField="0" baseItem="0"/>
    <dataField name="Sum of loss" fld="6" baseField="0" baseItem="0"/>
    <dataField name="Sum of point" fld="4" baseField="0" baseItem="0"/>
    <dataField name="Sum of Sort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E3A25-60B7-46DA-BD9F-E9EAE525C3EC}" name="Table1" displayName="Table1" ref="A1:K61">
  <autoFilter ref="A1:K61" xr:uid="{FFCE3A25-60B7-46DA-BD9F-E9EAE525C3EC}"/>
  <tableColumns count="11">
    <tableColumn id="1" xr3:uid="{A4DAB223-C8E3-4350-92D3-9462A6AF979A}" name="game" totalsRowLabel="Total"/>
    <tableColumn id="3" xr3:uid="{1BDABEEC-8E59-402D-A000-0890878B190B}" name="Table"/>
    <tableColumn id="2" xr3:uid="{033B6462-17F9-4047-9C75-F2B7EB3BF230}" name="player"/>
    <tableColumn id="4" xr3:uid="{BB3DEF73-31DA-4C79-ACF5-65EEC302AA33}" name="win" totalsRowFunction="custom">
      <totalsRowFormula>SUM(D2:D61)</totalsRowFormula>
    </tableColumn>
    <tableColumn id="5" xr3:uid="{B0B010DB-2162-4801-BD57-7A2849B7BCBA}" name="point" totalsRowFunction="custom">
      <totalsRowFormula>SUM(E2:E61)</totalsRowFormula>
    </tableColumn>
    <tableColumn id="6" xr3:uid="{4D83828D-70DD-4FD7-88E0-98BB6C98DAD2}" name="play first" totalsRowFunction="custom">
      <totalsRowFormula>SUM(F2:F61)</totalsRowFormula>
    </tableColumn>
    <tableColumn id="7" xr3:uid="{4002165E-C5D7-4BAF-BC09-944FCF4FD7EA}" name="loss" totalsRowFunction="custom" dataDxfId="30">
      <calculatedColumnFormula>1-Table1[[#This Row],[win]]</calculatedColumnFormula>
      <totalsRowFormula>SUM(G2:G61)</totalsRowFormula>
    </tableColumn>
    <tableColumn id="9" xr3:uid="{910D7CDF-F9C3-4C37-A3E2-2A072674B1DC}" name="draw" totalsRowFunction="custom" dataDxfId="29">
      <calculatedColumnFormula>IF(Table1[[#This Row],[win]]=Table1[[#This Row],[loss]],1,0)</calculatedColumnFormula>
      <totalsRowFormula>SUM(H2:H61)</totalsRowFormula>
    </tableColumn>
    <tableColumn id="11" xr3:uid="{5A3B68CC-5EC6-4547-98A1-42A5B6ED8E38}" name="op" dataDxfId="28">
      <calculatedColumnFormula array="1">_xlfn.XLOOKUP(1,(Table1[[#This Row],[game]]=Table1[game])*(Table1[Table]=Table1[[#This Row],[Table]])*(Table1[player]&lt;&gt;Table1[[#This Row],[player]]),Table1[player],,0)</calculatedColumnFormula>
    </tableColumn>
    <tableColumn id="8" xr3:uid="{0BFE619B-D1A8-4FE0-ACC6-FDEA8551BD01}" name="attend" dataDxfId="27">
      <calculatedColumnFormula>_xlfn.XLOOKUP(Table1[[#This Row],[player]],Table2[รหัส],Table2[attended],,0)</calculatedColumnFormula>
    </tableColumn>
    <tableColumn id="10" xr3:uid="{64396E26-09EB-4875-97D5-7DB4937F88A3}" name="Sort" totalsRowFunction="sum" dataDxfId="26">
      <calculatedColumnFormula>Table1[[#This Row],[win]]*10000+Table1[[#This Row],[point]]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8C406-9953-1A4D-8A15-FE441E6CD919}" name="Table2" displayName="Table2" ref="A1:H13" totalsRowShown="0">
  <autoFilter ref="A1:H13" xr:uid="{8708C406-9953-1A4D-8A15-FE441E6CD919}"/>
  <tableColumns count="8">
    <tableColumn id="1" xr3:uid="{786FAB72-EEA7-E74F-A1B0-9F7600C5E563}" name="รหัส"/>
    <tableColumn id="2" xr3:uid="{6F781A6F-8908-4C4E-B321-5A7A5990CF82}" name="คำนำหน้าชื่อ"/>
    <tableColumn id="3" xr3:uid="{AC21D81B-F8DE-3B40-84BF-0EF692640FCF}" name="ชื่อ สกุล"/>
    <tableColumn id="4" xr3:uid="{6B483429-2914-BA48-B908-80B752CC2676}" name="ชื่อเล่น"/>
    <tableColumn id="5" xr3:uid="{41CC824E-C580-9640-BF9D-A0BDDB591F59}" name="รหัสนักศึกษา"/>
    <tableColumn id="6" xr3:uid="{EBF38E1A-300B-D24D-A592-8C9759A19010}" name="ชั้นปี"/>
    <tableColumn id="7" xr3:uid="{62F30B34-64D1-964E-95DF-B59D24687C9C}" name="คณะ"/>
    <tableColumn id="8" xr3:uid="{8133AE2C-A267-4B1E-A861-90C87CDEAF90}" name="attend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965D8B-D029-4D1D-93C4-D7441D994EB9}" name="Table3" displayName="Table3" ref="B5:G9" totalsRowShown="0" headerRowDxfId="25" dataDxfId="24">
  <autoFilter ref="B5:G9" xr:uid="{A73A6305-232B-4AF4-AD1E-5376B0880D45}"/>
  <tableColumns count="6">
    <tableColumn id="1" xr3:uid="{382B7D2F-D245-4395-A32E-3E55043ECCE1}" name="Table" dataDxfId="23"/>
    <tableColumn id="2" xr3:uid="{C55C1CCF-E67A-406F-A018-92B647ED0E4B}" name="1st Player ID" dataDxfId="22">
      <calculatedColumnFormula>_xlfn.XLOOKUP(B6+0.5,Matching!$Q$5:$Q$12,Matching!$C$5:$C$12,,0)</calculatedColumnFormula>
    </tableColumn>
    <tableColumn id="3" xr3:uid="{AACDDF9E-1C63-4AB5-8BA4-3ABB65E3C90F}" name="1st Player (เริ่มก่อน)" dataDxfId="21">
      <calculatedColumnFormula>_xlfn.CONCAT(_xlfn.XLOOKUP(C6,Table2[รหัส],Table2[ชื่อ สกุล],,0)," (CW-",Table3[[#This Row],[1st Player ID]],")")</calculatedColumnFormula>
    </tableColumn>
    <tableColumn id="6" xr3:uid="{46BC0E24-5A8E-42D3-A480-30247D0E22A2}" name="vs" dataDxfId="20"/>
    <tableColumn id="4" xr3:uid="{7249AC7D-39E8-4E00-8E9E-E16722182FDF}" name="2nd Player ID" dataDxfId="19">
      <calculatedColumnFormula>_xlfn.XLOOKUP(B6,Matching!$Q$5:$Q$12,Matching!$C$5:$C$12,,0)</calculatedColumnFormula>
    </tableColumn>
    <tableColumn id="5" xr3:uid="{2A29977D-6A78-4D8A-9D7F-A2166F0671C2}" name="2nd Player (เริ่มหลัง)" dataDxfId="18">
      <calculatedColumnFormula>_xlfn.CONCAT(_xlfn.XLOOKUP(F6,Table2[รหัส],Table2[ชื่อ สกุล],,0)," (CW-",Table3[[#This Row],[2nd Player ID]],")")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4F09E6-C6AB-4A70-BF3C-D05E51D91220}" name="Table38" displayName="Table38" ref="B5:G9" totalsRowShown="0" headerRowDxfId="17" dataDxfId="16">
  <autoFilter ref="B5:G9" xr:uid="{A73A6305-232B-4AF4-AD1E-5376B0880D45}"/>
  <tableColumns count="6">
    <tableColumn id="1" xr3:uid="{0C8F7B54-A1DE-47FD-9E54-7ADD40739C1C}" name="Table" dataDxfId="15"/>
    <tableColumn id="2" xr3:uid="{1B63DB1E-E45A-47BA-8D5D-643669E099DD}" name="1st Player ID" dataDxfId="14">
      <calculatedColumnFormula>_xlfn.XLOOKUP(B6+0.5,Matching!$Q$5:$Q$12,Matching!$C$5:$C$12,,0)</calculatedColumnFormula>
    </tableColumn>
    <tableColumn id="3" xr3:uid="{BC448AF2-A039-41C4-A5B7-3D76A3BD4868}" name="1st Player (เริ่มก่อน)" dataDxfId="13">
      <calculatedColumnFormula>_xlfn.CONCAT(_xlfn.XLOOKUP(C6,Table2[รหัส],Table2[ชื่อ สกุล],,0)," (CW-",Table38[[#This Row],[1st Player ID]],")")</calculatedColumnFormula>
    </tableColumn>
    <tableColumn id="6" xr3:uid="{173C51E4-0BF2-443F-8917-5DECE9CD6417}" name="vs" dataDxfId="12"/>
    <tableColumn id="4" xr3:uid="{5CF7778E-5A82-4F07-930B-88B43D00D88A}" name="2nd Player ID" dataDxfId="11">
      <calculatedColumnFormula>_xlfn.XLOOKUP(B6,Matching!$Q$5:$Q$12,Matching!$C$5:$C$12,,0)</calculatedColumnFormula>
    </tableColumn>
    <tableColumn id="5" xr3:uid="{1E34D01A-3F50-4C33-B62D-56348C2BACA6}" name="2nd Player (เริ่มหลัง)" dataDxfId="10">
      <calculatedColumnFormula>_xlfn.CONCAT(_xlfn.XLOOKUP(F6,Table2[รหัส],Table2[ชื่อ สกุล],,0)," (CW-",Table38[[#This Row],[2nd Player ID]],")")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41B44E-1170-4FC4-AF76-37E22A89A690}" name="Table4" displayName="Table4" ref="A4:H12" totalsRowShown="0" headerRowDxfId="9" dataDxfId="8">
  <autoFilter ref="A4:H12" xr:uid="{2CF274AD-2B4E-4C25-8655-610D03C1941C}"/>
  <tableColumns count="8">
    <tableColumn id="1" xr3:uid="{E823D779-AAEE-4691-8629-323286F0C863}" name="ID-0" dataDxfId="7">
      <calculatedColumnFormula>Standing!A5</calculatedColumnFormula>
    </tableColumn>
    <tableColumn id="2" xr3:uid="{C59320B3-B61E-402E-B6C2-00C16C5811AD}" name="ID" dataDxfId="6">
      <calculatedColumnFormula>_xlfn.CONCAT("CW-",A5)</calculatedColumnFormula>
    </tableColumn>
    <tableColumn id="3" xr3:uid="{ED967A1E-0F42-42D7-B1AD-8B545E5E99D6}" name="Name" dataDxfId="5">
      <calculatedColumnFormula>_xlfn.XLOOKUP(A5,Table2[รหัส],Table2[ชื่อ สกุล],,0)</calculatedColumnFormula>
    </tableColumn>
    <tableColumn id="4" xr3:uid="{A2BBF53F-CFB6-4E87-9465-2BB8456CC46B}" name="แข่ง" dataDxfId="4">
      <calculatedColumnFormula>Standing!B5</calculatedColumnFormula>
    </tableColumn>
    <tableColumn id="5" xr3:uid="{C829B1A5-BF4A-499D-90D1-B54CDDF0FBBA}" name="ชนะ" dataDxfId="3">
      <calculatedColumnFormula>Standing!C5</calculatedColumnFormula>
    </tableColumn>
    <tableColumn id="6" xr3:uid="{185C9CD2-15B9-4502-BF6B-202F0B490515}" name="เสมอ" dataDxfId="2">
      <calculatedColumnFormula>Standing!D5</calculatedColumnFormula>
    </tableColumn>
    <tableColumn id="7" xr3:uid="{BB21AA86-114C-4C03-BCFC-2F766E3B1D2D}" name="แพ้" dataDxfId="1">
      <calculatedColumnFormula>Standing!E5</calculatedColumnFormula>
    </tableColumn>
    <tableColumn id="8" xr3:uid="{4F4EFA9C-98DD-4A5C-8230-0DBB85CB0DE3}" name="แต้มต่างสะสม" dataDxfId="0">
      <calculatedColumnFormula>Standing!F5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CFCF-028F-42A5-A4AD-7CFF87C51E39}">
  <sheetPr codeName="Sheet1"/>
  <dimension ref="A1:L12"/>
  <sheetViews>
    <sheetView workbookViewId="0">
      <selection activeCell="H5" sqref="H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0</v>
      </c>
      <c r="B2">
        <v>0</v>
      </c>
      <c r="C2">
        <v>0.5</v>
      </c>
    </row>
    <row r="3" spans="1:12" x14ac:dyDescent="0.25">
      <c r="A3">
        <v>1</v>
      </c>
      <c r="B3">
        <v>1</v>
      </c>
      <c r="C3">
        <v>0.5</v>
      </c>
    </row>
    <row r="4" spans="1:12" x14ac:dyDescent="0.25">
      <c r="A4">
        <v>0.5</v>
      </c>
      <c r="B4">
        <v>0.5</v>
      </c>
      <c r="C4">
        <v>0.5</v>
      </c>
      <c r="H4">
        <v>15</v>
      </c>
      <c r="L4">
        <f>H4*2</f>
        <v>30</v>
      </c>
    </row>
    <row r="5" spans="1:12" x14ac:dyDescent="0.25">
      <c r="A5">
        <v>0.25</v>
      </c>
      <c r="B5">
        <v>0.25</v>
      </c>
      <c r="C5">
        <v>0.5</v>
      </c>
    </row>
    <row r="6" spans="1:12" x14ac:dyDescent="0.25">
      <c r="A6">
        <v>0.75</v>
      </c>
      <c r="B6">
        <v>0.75</v>
      </c>
      <c r="C6">
        <v>0.5</v>
      </c>
    </row>
    <row r="7" spans="1:12" x14ac:dyDescent="0.25">
      <c r="A7">
        <v>0</v>
      </c>
      <c r="B7">
        <v>0</v>
      </c>
      <c r="C7">
        <v>0.5</v>
      </c>
    </row>
    <row r="8" spans="1:12" x14ac:dyDescent="0.25">
      <c r="A8">
        <v>0</v>
      </c>
      <c r="B8">
        <v>0</v>
      </c>
      <c r="C8">
        <v>0.5</v>
      </c>
    </row>
    <row r="9" spans="1:12" x14ac:dyDescent="0.25">
      <c r="A9">
        <v>0</v>
      </c>
      <c r="B9">
        <v>0</v>
      </c>
      <c r="C9">
        <v>0.5</v>
      </c>
    </row>
    <row r="10" spans="1:12" x14ac:dyDescent="0.25">
      <c r="A10">
        <v>0</v>
      </c>
      <c r="B10">
        <v>0</v>
      </c>
      <c r="C10">
        <v>0.5</v>
      </c>
    </row>
    <row r="11" spans="1:12" x14ac:dyDescent="0.25">
      <c r="A11">
        <v>0</v>
      </c>
      <c r="B11">
        <v>0</v>
      </c>
      <c r="C11">
        <v>0.5</v>
      </c>
    </row>
    <row r="12" spans="1:12" x14ac:dyDescent="0.25">
      <c r="A12">
        <v>0</v>
      </c>
      <c r="B12">
        <v>0</v>
      </c>
      <c r="C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9FE2-D7CE-48E8-8B8A-0A42FD3DC877}">
  <sheetPr codeName="Sheet2"/>
  <dimension ref="A1:AQ40"/>
  <sheetViews>
    <sheetView topLeftCell="A2" workbookViewId="0">
      <selection activeCell="C30" sqref="C29:C30"/>
    </sheetView>
  </sheetViews>
  <sheetFormatPr defaultRowHeight="15" x14ac:dyDescent="0.25"/>
  <sheetData>
    <row r="1" spans="1:43" x14ac:dyDescent="0.25">
      <c r="A1" t="s">
        <v>3</v>
      </c>
      <c r="C1">
        <v>1</v>
      </c>
      <c r="H1">
        <v>2</v>
      </c>
      <c r="O1">
        <v>3</v>
      </c>
      <c r="Z1">
        <v>3</v>
      </c>
      <c r="AA1">
        <v>4</v>
      </c>
      <c r="AB1">
        <v>5</v>
      </c>
      <c r="AC1">
        <v>6</v>
      </c>
      <c r="AJ1" t="s">
        <v>3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</row>
    <row r="2" spans="1:43" x14ac:dyDescent="0.25">
      <c r="A2">
        <v>1</v>
      </c>
      <c r="B2">
        <v>1810.0000000000002</v>
      </c>
      <c r="C2">
        <f ca="1">ROUND(_xlfn.NORM.INV(RAND(),($B2-$B3)/8,30),0)</f>
        <v>42</v>
      </c>
      <c r="D2" t="b">
        <f ca="1">C2&gt;0</f>
        <v>1</v>
      </c>
      <c r="E2" cm="1">
        <f t="array" aca="1" ref="E2:F13" ca="1">_xlfn.SORTBY(A2:B13,C2:C13,-1)</f>
        <v>5</v>
      </c>
      <c r="F2">
        <f ca="1"/>
        <v>1250</v>
      </c>
      <c r="G2">
        <f ca="1">E5</f>
        <v>11</v>
      </c>
      <c r="H2">
        <f ca="1">ROUND(_xlfn.NORM.INV(RAND(),($F2-$F5)/8,30),0)</f>
        <v>-38</v>
      </c>
      <c r="I2" t="b">
        <f ca="1">H2&gt;0</f>
        <v>0</v>
      </c>
      <c r="J2">
        <f ca="1">LOOKUP(E2,$A$2:$A$13,$C$2:$C$13)+H2</f>
        <v>13</v>
      </c>
      <c r="K2">
        <f ca="1">LOOKUP(E2,$A$2:$A$13,$D$2:$D$13)+I2</f>
        <v>1</v>
      </c>
      <c r="L2" cm="1">
        <f t="array" aca="1" ref="L2:M13" ca="1">_xlfn.SORTBY(_xlfn.ANCHORARRAY(E2),K2:K13,-1,J2:J13,-1)</f>
        <v>1</v>
      </c>
      <c r="M2">
        <f ca="1"/>
        <v>1810.0000000000002</v>
      </c>
      <c r="N2" cm="1">
        <f t="array" aca="1" ref="N2:N13" ca="1">_xlfn.SORTBY(K2:K13,K2:K13,-1,J2:J13,-1)</f>
        <v>2</v>
      </c>
      <c r="O2">
        <f ca="1">ROUND(_xlfn.NORM.INV(RAND(),($M2-$M3)/8,30),0)</f>
        <v>-14</v>
      </c>
      <c r="P2">
        <f ca="1">L3</f>
        <v>11</v>
      </c>
      <c r="Q2">
        <f ca="1">_xlfn.XLOOKUP(L2,$E$2:$E$13,$J$2:$J$13,,0)+O2</f>
        <v>148</v>
      </c>
      <c r="R2">
        <f t="shared" ref="R2:R13" ca="1" si="0">N2+(Q2&gt;0)</f>
        <v>3</v>
      </c>
      <c r="S2" cm="1">
        <f t="array" aca="1" ref="S2:T13" ca="1">_xlfn.SORTBY(_xlfn.ANCHORARRAY(L2),R2:R13,-1,O2:O13,-1)</f>
        <v>8</v>
      </c>
      <c r="T2">
        <f ca="1"/>
        <v>2030</v>
      </c>
      <c r="Z2">
        <f t="shared" ref="Z2:AC2" ca="1" si="1">_xlfn.NORM.INV(RAND(),($B2-$B3)/8,30)</f>
        <v>19.977258368232032</v>
      </c>
      <c r="AA2">
        <f t="shared" ca="1" si="1"/>
        <v>49.431074511186715</v>
      </c>
      <c r="AB2">
        <f t="shared" ca="1" si="1"/>
        <v>70.145751876040606</v>
      </c>
      <c r="AC2">
        <f t="shared" ca="1" si="1"/>
        <v>27.570048646878384</v>
      </c>
      <c r="AJ2">
        <v>1</v>
      </c>
      <c r="AK2">
        <v>1810.0000000000002</v>
      </c>
      <c r="AL2">
        <f ca="1">_xlfn.NORM.INV(RAND(),($AK2-$AK3)/8,30)</f>
        <v>69.081765733451746</v>
      </c>
      <c r="AM2">
        <f t="shared" ref="AM2:AQ2" ca="1" si="2">_xlfn.NORM.INV(RAND(),($AK2-$AK3)/8,30)</f>
        <v>38.392218257142559</v>
      </c>
      <c r="AN2">
        <f t="shared" ca="1" si="2"/>
        <v>55.272269000822305</v>
      </c>
      <c r="AO2">
        <f t="shared" ca="1" si="2"/>
        <v>69.59665356595778</v>
      </c>
      <c r="AP2">
        <f t="shared" ca="1" si="2"/>
        <v>80.891903518296928</v>
      </c>
      <c r="AQ2">
        <f t="shared" ca="1" si="2"/>
        <v>64.317620632780773</v>
      </c>
    </row>
    <row r="3" spans="1:43" x14ac:dyDescent="0.25">
      <c r="A3">
        <v>2</v>
      </c>
      <c r="B3">
        <v>1420</v>
      </c>
      <c r="C3">
        <f ca="1">-C2</f>
        <v>-42</v>
      </c>
      <c r="D3" t="b">
        <f t="shared" ref="D3:D13" ca="1" si="3">C3&gt;0</f>
        <v>0</v>
      </c>
      <c r="E3">
        <f ca="1"/>
        <v>4</v>
      </c>
      <c r="F3">
        <f ca="1"/>
        <v>1880</v>
      </c>
      <c r="G3">
        <f t="shared" ref="G3:G4" ca="1" si="4">E6</f>
        <v>8</v>
      </c>
      <c r="H3">
        <f t="shared" ref="H3:H4" ca="1" si="5">ROUND(_xlfn.NORM.INV(RAND(),($F3-$F6)/8,30),0)</f>
        <v>-16</v>
      </c>
      <c r="I3" t="b">
        <f t="shared" ref="I3:I13" ca="1" si="6">H3&gt;0</f>
        <v>0</v>
      </c>
      <c r="J3">
        <f t="shared" ref="J3:J13" ca="1" si="7">LOOKUP(E3,$A$2:$A$13,$C$2:$C$13)+H3</f>
        <v>27</v>
      </c>
      <c r="K3">
        <f t="shared" ref="K3:K13" ca="1" si="8">LOOKUP(E3,$A$2:$A$13,$D$2:$D$13)+I3</f>
        <v>1</v>
      </c>
      <c r="L3">
        <f ca="1"/>
        <v>11</v>
      </c>
      <c r="M3">
        <f ca="1"/>
        <v>1780</v>
      </c>
      <c r="N3">
        <f ca="1"/>
        <v>2</v>
      </c>
      <c r="O3">
        <f ca="1">O2</f>
        <v>-14</v>
      </c>
      <c r="P3">
        <f ca="1">L2</f>
        <v>1</v>
      </c>
      <c r="Q3">
        <f t="shared" ref="Q3:Q13" ca="1" si="9">_xlfn.XLOOKUP(L3,$E$2:$E$13,$J$2:$J$13,,0)+O3</f>
        <v>62</v>
      </c>
      <c r="R3">
        <f t="shared" ca="1" si="0"/>
        <v>3</v>
      </c>
      <c r="S3">
        <f ca="1"/>
        <v>1</v>
      </c>
      <c r="T3">
        <f ca="1"/>
        <v>1810.0000000000002</v>
      </c>
      <c r="Z3">
        <f t="shared" ref="Z3:AC3" ca="1" si="10">-Z2</f>
        <v>-19.977258368232032</v>
      </c>
      <c r="AA3">
        <f t="shared" ca="1" si="10"/>
        <v>-49.431074511186715</v>
      </c>
      <c r="AB3">
        <f t="shared" ca="1" si="10"/>
        <v>-70.145751876040606</v>
      </c>
      <c r="AC3">
        <f t="shared" ca="1" si="10"/>
        <v>-27.570048646878384</v>
      </c>
      <c r="AJ3">
        <v>2</v>
      </c>
      <c r="AK3">
        <v>1420</v>
      </c>
      <c r="AL3">
        <f ca="1">-AL2</f>
        <v>-69.081765733451746</v>
      </c>
      <c r="AM3">
        <f t="shared" ref="AM3:AQ3" ca="1" si="11">-AM2</f>
        <v>-38.392218257142559</v>
      </c>
      <c r="AN3">
        <f t="shared" ca="1" si="11"/>
        <v>-55.272269000822305</v>
      </c>
      <c r="AO3">
        <f t="shared" ca="1" si="11"/>
        <v>-69.59665356595778</v>
      </c>
      <c r="AP3">
        <f t="shared" ca="1" si="11"/>
        <v>-80.891903518296928</v>
      </c>
      <c r="AQ3">
        <f t="shared" ca="1" si="11"/>
        <v>-64.317620632780773</v>
      </c>
    </row>
    <row r="4" spans="1:43" x14ac:dyDescent="0.25">
      <c r="A4">
        <v>3</v>
      </c>
      <c r="B4">
        <v>1730</v>
      </c>
      <c r="C4">
        <f t="shared" ref="C4" ca="1" si="12">ROUND(_xlfn.NORM.INV(RAND(),($B4-$B5)/8,30),0)</f>
        <v>-43</v>
      </c>
      <c r="D4" t="b">
        <f t="shared" ca="1" si="3"/>
        <v>0</v>
      </c>
      <c r="E4">
        <f ca="1"/>
        <v>1</v>
      </c>
      <c r="F4">
        <f ca="1"/>
        <v>1810.0000000000002</v>
      </c>
      <c r="G4">
        <f t="shared" ca="1" si="4"/>
        <v>9</v>
      </c>
      <c r="H4">
        <f t="shared" ca="1" si="5"/>
        <v>120</v>
      </c>
      <c r="I4" t="b">
        <f t="shared" ca="1" si="6"/>
        <v>1</v>
      </c>
      <c r="J4">
        <f t="shared" ca="1" si="7"/>
        <v>162</v>
      </c>
      <c r="K4">
        <f t="shared" ca="1" si="8"/>
        <v>2</v>
      </c>
      <c r="L4">
        <f ca="1"/>
        <v>8</v>
      </c>
      <c r="M4">
        <f ca="1"/>
        <v>2030</v>
      </c>
      <c r="N4">
        <f ca="1"/>
        <v>2</v>
      </c>
      <c r="O4">
        <f ca="1">ROUND(_xlfn.NORM.INV(RAND(),($M4-$M5)/8,30),0)</f>
        <v>8</v>
      </c>
      <c r="P4">
        <f ca="1">L5</f>
        <v>12</v>
      </c>
      <c r="Q4">
        <f t="shared" ca="1" si="9"/>
        <v>44</v>
      </c>
      <c r="R4">
        <f t="shared" ca="1" si="0"/>
        <v>3</v>
      </c>
      <c r="S4">
        <f ca="1"/>
        <v>11</v>
      </c>
      <c r="T4">
        <f ca="1"/>
        <v>1780</v>
      </c>
      <c r="Z4">
        <f t="shared" ref="Z4" ca="1" si="13">_xlfn.NORM.INV(RAND(),($B4-$B5)/8,30)</f>
        <v>-23.154909482392611</v>
      </c>
      <c r="AA4">
        <f t="shared" ref="AA4" ca="1" si="14">_xlfn.NORM.INV(RAND(),($B4-$B5)/8,30)</f>
        <v>-79.594394203052104</v>
      </c>
      <c r="AB4">
        <f t="shared" ref="AB4" ca="1" si="15">_xlfn.NORM.INV(RAND(),($B4-$B5)/8,30)</f>
        <v>-30.107318589625706</v>
      </c>
      <c r="AC4">
        <f t="shared" ref="AC4" ca="1" si="16">_xlfn.NORM.INV(RAND(),($B4-$B5)/8,30)</f>
        <v>-8.6355998904834976</v>
      </c>
      <c r="AJ4">
        <v>3</v>
      </c>
      <c r="AK4">
        <v>1730</v>
      </c>
      <c r="AL4">
        <f t="shared" ref="AL4" ca="1" si="17">_xlfn.NORM.INV(RAND(),($AK4-$AK5)/8,30)</f>
        <v>15.851841690533213</v>
      </c>
      <c r="AM4">
        <f t="shared" ref="AM4" ca="1" si="18">_xlfn.NORM.INV(RAND(),($AK4-$AK5)/8,30)</f>
        <v>1.5079748273736655</v>
      </c>
      <c r="AN4">
        <f t="shared" ref="AN4" ca="1" si="19">_xlfn.NORM.INV(RAND(),($AK4-$AK5)/8,30)</f>
        <v>20.102344661550227</v>
      </c>
      <c r="AO4">
        <f t="shared" ref="AO4" ca="1" si="20">_xlfn.NORM.INV(RAND(),($AK4-$AK5)/8,30)</f>
        <v>-38.117823686794608</v>
      </c>
      <c r="AP4">
        <f t="shared" ref="AP4" ca="1" si="21">_xlfn.NORM.INV(RAND(),($AK4-$AK5)/8,30)</f>
        <v>6.6318812365191988</v>
      </c>
      <c r="AQ4">
        <f t="shared" ref="AQ4" ca="1" si="22">_xlfn.NORM.INV(RAND(),($AK4-$AK5)/8,30)</f>
        <v>-23.467390852875575</v>
      </c>
    </row>
    <row r="5" spans="1:43" x14ac:dyDescent="0.25">
      <c r="A5">
        <v>4</v>
      </c>
      <c r="B5">
        <v>1880</v>
      </c>
      <c r="C5">
        <f t="shared" ref="C5" ca="1" si="23">-C4</f>
        <v>43</v>
      </c>
      <c r="D5" t="b">
        <f t="shared" ca="1" si="3"/>
        <v>1</v>
      </c>
      <c r="E5">
        <f ca="1"/>
        <v>11</v>
      </c>
      <c r="F5">
        <f ca="1"/>
        <v>1780</v>
      </c>
      <c r="G5">
        <f ca="1">E2</f>
        <v>5</v>
      </c>
      <c r="H5">
        <f ca="1">-H2</f>
        <v>38</v>
      </c>
      <c r="I5" t="b">
        <f t="shared" ca="1" si="6"/>
        <v>1</v>
      </c>
      <c r="J5">
        <f t="shared" ca="1" si="7"/>
        <v>76</v>
      </c>
      <c r="K5">
        <f t="shared" ca="1" si="8"/>
        <v>2</v>
      </c>
      <c r="L5">
        <f ca="1"/>
        <v>12</v>
      </c>
      <c r="M5">
        <f ca="1"/>
        <v>1720</v>
      </c>
      <c r="N5">
        <f ca="1"/>
        <v>1</v>
      </c>
      <c r="O5">
        <f ca="1">-O4</f>
        <v>-8</v>
      </c>
      <c r="P5">
        <f ca="1">L4</f>
        <v>8</v>
      </c>
      <c r="Q5">
        <f t="shared" ca="1" si="9"/>
        <v>58</v>
      </c>
      <c r="R5">
        <f t="shared" ca="1" si="0"/>
        <v>2</v>
      </c>
      <c r="S5">
        <f ca="1"/>
        <v>4</v>
      </c>
      <c r="T5">
        <f ca="1"/>
        <v>1880</v>
      </c>
      <c r="Z5">
        <f t="shared" ref="Z5" ca="1" si="24">-Z4</f>
        <v>23.154909482392611</v>
      </c>
      <c r="AA5">
        <f t="shared" ref="AA5" ca="1" si="25">-AA4</f>
        <v>79.594394203052104</v>
      </c>
      <c r="AB5">
        <f t="shared" ref="AB5" ca="1" si="26">-AB4</f>
        <v>30.107318589625706</v>
      </c>
      <c r="AC5">
        <f t="shared" ref="AC5" ca="1" si="27">-AC4</f>
        <v>8.6355998904834976</v>
      </c>
      <c r="AJ5">
        <v>4</v>
      </c>
      <c r="AK5">
        <v>1880</v>
      </c>
      <c r="AL5">
        <f t="shared" ref="AL5" ca="1" si="28">-AL4</f>
        <v>-15.851841690533213</v>
      </c>
      <c r="AM5">
        <f t="shared" ref="AM5" ca="1" si="29">-AM4</f>
        <v>-1.5079748273736655</v>
      </c>
      <c r="AN5">
        <f t="shared" ref="AN5" ca="1" si="30">-AN4</f>
        <v>-20.102344661550227</v>
      </c>
      <c r="AO5">
        <f t="shared" ref="AO5" ca="1" si="31">-AO4</f>
        <v>38.117823686794608</v>
      </c>
      <c r="AP5">
        <f t="shared" ref="AP5" ca="1" si="32">-AP4</f>
        <v>-6.6318812365191988</v>
      </c>
      <c r="AQ5">
        <f t="shared" ref="AQ5" ca="1" si="33">-AQ4</f>
        <v>23.467390852875575</v>
      </c>
    </row>
    <row r="6" spans="1:43" x14ac:dyDescent="0.25">
      <c r="A6">
        <v>5</v>
      </c>
      <c r="B6">
        <v>1250</v>
      </c>
      <c r="C6">
        <f t="shared" ref="C6" ca="1" si="34">ROUND(_xlfn.NORM.INV(RAND(),($B6-$B7)/8,30),0)</f>
        <v>51</v>
      </c>
      <c r="D6" t="b">
        <f t="shared" ca="1" si="3"/>
        <v>1</v>
      </c>
      <c r="E6">
        <f ca="1"/>
        <v>8</v>
      </c>
      <c r="F6">
        <f ca="1"/>
        <v>2030</v>
      </c>
      <c r="G6">
        <f t="shared" ref="G6:G7" ca="1" si="35">E3</f>
        <v>4</v>
      </c>
      <c r="H6">
        <f t="shared" ref="H6:H7" ca="1" si="36">-H3</f>
        <v>16</v>
      </c>
      <c r="I6" t="b">
        <f t="shared" ca="1" si="6"/>
        <v>1</v>
      </c>
      <c r="J6">
        <f t="shared" ca="1" si="7"/>
        <v>36</v>
      </c>
      <c r="K6">
        <f t="shared" ca="1" si="8"/>
        <v>2</v>
      </c>
      <c r="L6">
        <f ca="1"/>
        <v>4</v>
      </c>
      <c r="M6">
        <f ca="1"/>
        <v>1880</v>
      </c>
      <c r="N6">
        <f ca="1"/>
        <v>1</v>
      </c>
      <c r="O6">
        <f ca="1">ROUND(_xlfn.NORM.INV(RAND(),($M6-$M8)/8,30),0)</f>
        <v>61</v>
      </c>
      <c r="P6">
        <f ca="1">L8</f>
        <v>10</v>
      </c>
      <c r="Q6">
        <f t="shared" ca="1" si="9"/>
        <v>88</v>
      </c>
      <c r="R6">
        <f t="shared" ca="1" si="0"/>
        <v>2</v>
      </c>
      <c r="S6">
        <f ca="1"/>
        <v>12</v>
      </c>
      <c r="T6">
        <f ca="1"/>
        <v>1720</v>
      </c>
      <c r="Z6">
        <f t="shared" ref="Z6" ca="1" si="37">_xlfn.NORM.INV(RAND(),($B6-$B7)/8,30)</f>
        <v>79.688407367239193</v>
      </c>
      <c r="AA6">
        <f t="shared" ref="AA6" ca="1" si="38">_xlfn.NORM.INV(RAND(),($B6-$B7)/8,30)</f>
        <v>5.9579209120539787</v>
      </c>
      <c r="AB6">
        <f t="shared" ref="AB6" ca="1" si="39">_xlfn.NORM.INV(RAND(),($B6-$B7)/8,30)</f>
        <v>50.479053217682413</v>
      </c>
      <c r="AC6">
        <f t="shared" ref="AC6" ca="1" si="40">_xlfn.NORM.INV(RAND(),($B6-$B7)/8,30)</f>
        <v>52.347090115647163</v>
      </c>
      <c r="AJ6">
        <v>5</v>
      </c>
      <c r="AK6">
        <v>1250</v>
      </c>
      <c r="AL6">
        <f t="shared" ref="AL6" ca="1" si="41">_xlfn.NORM.INV(RAND(),($AK6-$AK7)/8,30)</f>
        <v>-15.442515514242647</v>
      </c>
      <c r="AM6">
        <f t="shared" ref="AM6" ca="1" si="42">_xlfn.NORM.INV(RAND(),($AK6-$AK7)/8,30)</f>
        <v>29.303848681037579</v>
      </c>
      <c r="AN6">
        <f t="shared" ref="AN6" ca="1" si="43">_xlfn.NORM.INV(RAND(),($AK6-$AK7)/8,30)</f>
        <v>15.391328334196205</v>
      </c>
      <c r="AO6">
        <f t="shared" ref="AO6" ca="1" si="44">_xlfn.NORM.INV(RAND(),($AK6-$AK7)/8,30)</f>
        <v>1.3005234511163657</v>
      </c>
      <c r="AP6">
        <f t="shared" ref="AP6" ca="1" si="45">_xlfn.NORM.INV(RAND(),($AK6-$AK7)/8,30)</f>
        <v>0.60608034842762848</v>
      </c>
      <c r="AQ6">
        <f t="shared" ref="AQ6" ca="1" si="46">_xlfn.NORM.INV(RAND(),($AK6-$AK7)/8,30)</f>
        <v>-12.84173333622762</v>
      </c>
    </row>
    <row r="7" spans="1:43" x14ac:dyDescent="0.25">
      <c r="A7">
        <v>6</v>
      </c>
      <c r="B7">
        <v>1120</v>
      </c>
      <c r="C7">
        <f t="shared" ref="C7" ca="1" si="47">-C6</f>
        <v>-51</v>
      </c>
      <c r="D7" t="b">
        <f t="shared" ca="1" si="3"/>
        <v>0</v>
      </c>
      <c r="E7">
        <f ca="1"/>
        <v>9</v>
      </c>
      <c r="F7">
        <f ca="1"/>
        <v>1600</v>
      </c>
      <c r="G7">
        <f t="shared" ca="1" si="35"/>
        <v>1</v>
      </c>
      <c r="H7">
        <f t="shared" ca="1" si="36"/>
        <v>-120</v>
      </c>
      <c r="I7" t="b">
        <f t="shared" ca="1" si="6"/>
        <v>0</v>
      </c>
      <c r="J7">
        <f t="shared" ca="1" si="7"/>
        <v>-119</v>
      </c>
      <c r="K7">
        <f t="shared" ca="1" si="8"/>
        <v>1</v>
      </c>
      <c r="L7">
        <f ca="1"/>
        <v>5</v>
      </c>
      <c r="M7">
        <f ca="1"/>
        <v>1250</v>
      </c>
      <c r="N7">
        <f ca="1"/>
        <v>1</v>
      </c>
      <c r="O7">
        <f ca="1">ROUND(_xlfn.NORM.INV(RAND(),($M7-$M9)/8,30),0)</f>
        <v>-15</v>
      </c>
      <c r="P7">
        <f ca="1">L9</f>
        <v>3</v>
      </c>
      <c r="Q7">
        <f t="shared" ca="1" si="9"/>
        <v>-2</v>
      </c>
      <c r="R7">
        <f t="shared" ca="1" si="0"/>
        <v>1</v>
      </c>
      <c r="S7">
        <f ca="1"/>
        <v>3</v>
      </c>
      <c r="T7">
        <f ca="1"/>
        <v>1730</v>
      </c>
      <c r="Z7">
        <f t="shared" ref="Z7" ca="1" si="48">-Z6</f>
        <v>-79.688407367239193</v>
      </c>
      <c r="AA7">
        <f t="shared" ref="AA7" ca="1" si="49">-AA6</f>
        <v>-5.9579209120539787</v>
      </c>
      <c r="AB7">
        <f t="shared" ref="AB7" ca="1" si="50">-AB6</f>
        <v>-50.479053217682413</v>
      </c>
      <c r="AC7">
        <f t="shared" ref="AC7" ca="1" si="51">-AC6</f>
        <v>-52.347090115647163</v>
      </c>
      <c r="AJ7">
        <v>6</v>
      </c>
      <c r="AK7">
        <v>1120</v>
      </c>
      <c r="AL7">
        <f t="shared" ref="AL7" ca="1" si="52">-AL6</f>
        <v>15.442515514242647</v>
      </c>
      <c r="AM7">
        <f t="shared" ref="AM7" ca="1" si="53">-AM6</f>
        <v>-29.303848681037579</v>
      </c>
      <c r="AN7">
        <f t="shared" ref="AN7" ca="1" si="54">-AN6</f>
        <v>-15.391328334196205</v>
      </c>
      <c r="AO7">
        <f t="shared" ref="AO7" ca="1" si="55">-AO6</f>
        <v>-1.3005234511163657</v>
      </c>
      <c r="AP7">
        <f t="shared" ref="AP7" ca="1" si="56">-AP6</f>
        <v>-0.60608034842762848</v>
      </c>
      <c r="AQ7">
        <f t="shared" ref="AQ7" ca="1" si="57">-AQ6</f>
        <v>12.84173333622762</v>
      </c>
    </row>
    <row r="8" spans="1:43" x14ac:dyDescent="0.25">
      <c r="A8">
        <v>7</v>
      </c>
      <c r="B8">
        <v>1780</v>
      </c>
      <c r="C8">
        <f t="shared" ref="C8" ca="1" si="58">ROUND(_xlfn.NORM.INV(RAND(),($B8-$B9)/8,30),0)</f>
        <v>-20</v>
      </c>
      <c r="D8" t="b">
        <f t="shared" ca="1" si="3"/>
        <v>0</v>
      </c>
      <c r="E8">
        <f ca="1"/>
        <v>10</v>
      </c>
      <c r="F8">
        <f ca="1"/>
        <v>1430</v>
      </c>
      <c r="G8">
        <f ca="1">E11</f>
        <v>2</v>
      </c>
      <c r="H8">
        <f ca="1">ROUND(_xlfn.NORM.INV(RAND(),($F8-$F11)/8,30),0)</f>
        <v>6</v>
      </c>
      <c r="I8" t="b">
        <f t="shared" ca="1" si="6"/>
        <v>1</v>
      </c>
      <c r="J8">
        <f t="shared" ca="1" si="7"/>
        <v>5</v>
      </c>
      <c r="K8">
        <f t="shared" ca="1" si="8"/>
        <v>1</v>
      </c>
      <c r="L8">
        <f ca="1"/>
        <v>10</v>
      </c>
      <c r="M8">
        <f ca="1"/>
        <v>1430</v>
      </c>
      <c r="N8">
        <f ca="1"/>
        <v>1</v>
      </c>
      <c r="O8">
        <f ca="1">-O6</f>
        <v>-61</v>
      </c>
      <c r="P8">
        <f ca="1">L6</f>
        <v>4</v>
      </c>
      <c r="Q8">
        <f t="shared" ca="1" si="9"/>
        <v>-56</v>
      </c>
      <c r="R8">
        <f t="shared" ca="1" si="0"/>
        <v>1</v>
      </c>
      <c r="S8">
        <f ca="1"/>
        <v>9</v>
      </c>
      <c r="T8">
        <f ca="1"/>
        <v>1600</v>
      </c>
      <c r="Z8">
        <f t="shared" ref="Z8" ca="1" si="59">_xlfn.NORM.INV(RAND(),($B8-$B9)/8,30)</f>
        <v>-12.070117979213634</v>
      </c>
      <c r="AA8">
        <f t="shared" ref="AA8" ca="1" si="60">_xlfn.NORM.INV(RAND(),($B8-$B9)/8,30)</f>
        <v>6.0093263985188727</v>
      </c>
      <c r="AB8">
        <f t="shared" ref="AB8" ca="1" si="61">_xlfn.NORM.INV(RAND(),($B8-$B9)/8,30)</f>
        <v>-1.3777161180561457</v>
      </c>
      <c r="AC8">
        <f t="shared" ref="AC8" ca="1" si="62">_xlfn.NORM.INV(RAND(),($B8-$B9)/8,30)</f>
        <v>-49.299050424009494</v>
      </c>
      <c r="AJ8">
        <v>7</v>
      </c>
      <c r="AK8">
        <v>1780</v>
      </c>
      <c r="AL8">
        <f t="shared" ref="AL8" ca="1" si="63">_xlfn.NORM.INV(RAND(),($AK8-$AK9)/8,30)</f>
        <v>-13.390769508669745</v>
      </c>
      <c r="AM8">
        <f t="shared" ref="AM8" ca="1" si="64">_xlfn.NORM.INV(RAND(),($AK8-$AK9)/8,30)</f>
        <v>-19.545668687196898</v>
      </c>
      <c r="AN8">
        <f t="shared" ref="AN8" ca="1" si="65">_xlfn.NORM.INV(RAND(),($AK8-$AK9)/8,30)</f>
        <v>-19.576350916910954</v>
      </c>
      <c r="AO8">
        <f t="shared" ref="AO8" ca="1" si="66">_xlfn.NORM.INV(RAND(),($AK8-$AK9)/8,30)</f>
        <v>-4.1744145814090459</v>
      </c>
      <c r="AP8">
        <f t="shared" ref="AP8" ca="1" si="67">_xlfn.NORM.INV(RAND(),($AK8-$AK9)/8,30)</f>
        <v>0.49811259582435952</v>
      </c>
      <c r="AQ8">
        <f t="shared" ref="AQ8" ca="1" si="68">_xlfn.NORM.INV(RAND(),($AK8-$AK9)/8,30)</f>
        <v>-33.698442618963654</v>
      </c>
    </row>
    <row r="9" spans="1:43" x14ac:dyDescent="0.25">
      <c r="A9">
        <v>8</v>
      </c>
      <c r="B9">
        <v>2030</v>
      </c>
      <c r="C9">
        <f t="shared" ref="C9" ca="1" si="69">-C8</f>
        <v>20</v>
      </c>
      <c r="D9" t="b">
        <f t="shared" ca="1" si="3"/>
        <v>1</v>
      </c>
      <c r="E9">
        <f ca="1"/>
        <v>7</v>
      </c>
      <c r="F9">
        <f ca="1"/>
        <v>1780</v>
      </c>
      <c r="G9">
        <f t="shared" ref="G9:G10" ca="1" si="70">E12</f>
        <v>3</v>
      </c>
      <c r="H9">
        <f t="shared" ref="H9:H10" ca="1" si="71">ROUND(_xlfn.NORM.INV(RAND(),($F9-$F12)/8,30),0)</f>
        <v>-3</v>
      </c>
      <c r="I9" t="b">
        <f t="shared" ca="1" si="6"/>
        <v>0</v>
      </c>
      <c r="J9">
        <f t="shared" ca="1" si="7"/>
        <v>-23</v>
      </c>
      <c r="K9">
        <f t="shared" ca="1" si="8"/>
        <v>0</v>
      </c>
      <c r="L9">
        <f ca="1"/>
        <v>3</v>
      </c>
      <c r="M9">
        <f ca="1"/>
        <v>1730</v>
      </c>
      <c r="N9">
        <f ca="1"/>
        <v>1</v>
      </c>
      <c r="O9">
        <f ca="1">-O7</f>
        <v>15</v>
      </c>
      <c r="P9">
        <f ca="1">L7</f>
        <v>5</v>
      </c>
      <c r="Q9">
        <f t="shared" ca="1" si="9"/>
        <v>-25</v>
      </c>
      <c r="R9">
        <f t="shared" ca="1" si="0"/>
        <v>1</v>
      </c>
      <c r="S9">
        <f ca="1"/>
        <v>5</v>
      </c>
      <c r="T9">
        <f ca="1"/>
        <v>1250</v>
      </c>
      <c r="Z9">
        <f t="shared" ref="Z9" ca="1" si="72">-Z8</f>
        <v>12.070117979213634</v>
      </c>
      <c r="AA9">
        <f t="shared" ref="AA9" ca="1" si="73">-AA8</f>
        <v>-6.0093263985188727</v>
      </c>
      <c r="AB9">
        <f t="shared" ref="AB9" ca="1" si="74">-AB8</f>
        <v>1.3777161180561457</v>
      </c>
      <c r="AC9">
        <f t="shared" ref="AC9" ca="1" si="75">-AC8</f>
        <v>49.299050424009494</v>
      </c>
      <c r="AJ9">
        <v>8</v>
      </c>
      <c r="AK9">
        <v>2030</v>
      </c>
      <c r="AL9">
        <f t="shared" ref="AL9" ca="1" si="76">-AL8</f>
        <v>13.390769508669745</v>
      </c>
      <c r="AM9">
        <f t="shared" ref="AM9" ca="1" si="77">-AM8</f>
        <v>19.545668687196898</v>
      </c>
      <c r="AN9">
        <f t="shared" ref="AN9" ca="1" si="78">-AN8</f>
        <v>19.576350916910954</v>
      </c>
      <c r="AO9">
        <f t="shared" ref="AO9" ca="1" si="79">-AO8</f>
        <v>4.1744145814090459</v>
      </c>
      <c r="AP9">
        <f t="shared" ref="AP9" ca="1" si="80">-AP8</f>
        <v>-0.49811259582435952</v>
      </c>
      <c r="AQ9">
        <f t="shared" ref="AQ9" ca="1" si="81">-AQ8</f>
        <v>33.698442618963654</v>
      </c>
    </row>
    <row r="10" spans="1:43" x14ac:dyDescent="0.25">
      <c r="A10">
        <v>9</v>
      </c>
      <c r="B10">
        <v>1600</v>
      </c>
      <c r="C10">
        <f t="shared" ref="C10" ca="1" si="82">ROUND(_xlfn.NORM.INV(RAND(),($B10-$B11)/8,30),0)</f>
        <v>1</v>
      </c>
      <c r="D10" t="b">
        <f t="shared" ca="1" si="3"/>
        <v>1</v>
      </c>
      <c r="E10">
        <f ca="1"/>
        <v>12</v>
      </c>
      <c r="F10">
        <f ca="1"/>
        <v>1720</v>
      </c>
      <c r="G10">
        <f t="shared" ca="1" si="70"/>
        <v>6</v>
      </c>
      <c r="H10">
        <f t="shared" ca="1" si="71"/>
        <v>104</v>
      </c>
      <c r="I10" t="b">
        <f t="shared" ca="1" si="6"/>
        <v>1</v>
      </c>
      <c r="J10">
        <f t="shared" ca="1" si="7"/>
        <v>66</v>
      </c>
      <c r="K10">
        <f t="shared" ca="1" si="8"/>
        <v>1</v>
      </c>
      <c r="L10">
        <f ca="1"/>
        <v>9</v>
      </c>
      <c r="M10">
        <f ca="1"/>
        <v>1600</v>
      </c>
      <c r="N10">
        <f ca="1"/>
        <v>1</v>
      </c>
      <c r="O10">
        <f ca="1">ROUND(_xlfn.NORM.INV(RAND(),($M10-$M11)/8,30),0)</f>
        <v>3</v>
      </c>
      <c r="P10">
        <f ca="1">L11</f>
        <v>7</v>
      </c>
      <c r="Q10">
        <f t="shared" ca="1" si="9"/>
        <v>-116</v>
      </c>
      <c r="R10">
        <f t="shared" ca="1" si="0"/>
        <v>1</v>
      </c>
      <c r="S10">
        <f ca="1"/>
        <v>10</v>
      </c>
      <c r="T10">
        <f ca="1"/>
        <v>1430</v>
      </c>
      <c r="Z10">
        <f t="shared" ref="Z10" ca="1" si="83">_xlfn.NORM.INV(RAND(),($B10-$B11)/8,30)</f>
        <v>55.787053595023316</v>
      </c>
      <c r="AA10">
        <f t="shared" ref="AA10" ca="1" si="84">_xlfn.NORM.INV(RAND(),($B10-$B11)/8,30)</f>
        <v>66.133288573904608</v>
      </c>
      <c r="AB10">
        <f t="shared" ref="AB10" ca="1" si="85">_xlfn.NORM.INV(RAND(),($B10-$B11)/8,30)</f>
        <v>15.692940767280263</v>
      </c>
      <c r="AC10">
        <f t="shared" ref="AC10" ca="1" si="86">_xlfn.NORM.INV(RAND(),($B10-$B11)/8,30)</f>
        <v>8.6276545825474944</v>
      </c>
      <c r="AJ10">
        <v>9</v>
      </c>
      <c r="AK10">
        <v>1600</v>
      </c>
      <c r="AL10">
        <f t="shared" ref="AL10" ca="1" si="87">_xlfn.NORM.INV(RAND(),($AK10-$AK11)/8,30)</f>
        <v>2.7938892371765078</v>
      </c>
      <c r="AM10">
        <f t="shared" ref="AM10" ca="1" si="88">_xlfn.NORM.INV(RAND(),($AK10-$AK11)/8,30)</f>
        <v>22.118704425072895</v>
      </c>
      <c r="AN10">
        <f t="shared" ref="AN10" ca="1" si="89">_xlfn.NORM.INV(RAND(),($AK10-$AK11)/8,30)</f>
        <v>54.476824794346328</v>
      </c>
      <c r="AO10">
        <f t="shared" ref="AO10" ca="1" si="90">_xlfn.NORM.INV(RAND(),($AK10-$AK11)/8,30)</f>
        <v>-26.408663301223314</v>
      </c>
      <c r="AP10">
        <f t="shared" ref="AP10" ca="1" si="91">_xlfn.NORM.INV(RAND(),($AK10-$AK11)/8,30)</f>
        <v>-5.2311220547195205</v>
      </c>
      <c r="AQ10">
        <f t="shared" ref="AQ10" ca="1" si="92">_xlfn.NORM.INV(RAND(),($AK10-$AK11)/8,30)</f>
        <v>76.948756270598437</v>
      </c>
    </row>
    <row r="11" spans="1:43" x14ac:dyDescent="0.25">
      <c r="A11">
        <v>10</v>
      </c>
      <c r="B11">
        <v>1430</v>
      </c>
      <c r="C11">
        <f t="shared" ref="C11" ca="1" si="93">-C10</f>
        <v>-1</v>
      </c>
      <c r="D11" t="b">
        <f t="shared" ca="1" si="3"/>
        <v>0</v>
      </c>
      <c r="E11">
        <f ca="1"/>
        <v>2</v>
      </c>
      <c r="F11">
        <f ca="1"/>
        <v>1420</v>
      </c>
      <c r="G11">
        <f ca="1">E8</f>
        <v>10</v>
      </c>
      <c r="H11">
        <f ca="1">-H8</f>
        <v>-6</v>
      </c>
      <c r="I11" t="b">
        <f t="shared" ca="1" si="6"/>
        <v>0</v>
      </c>
      <c r="J11">
        <f t="shared" ca="1" si="7"/>
        <v>-48</v>
      </c>
      <c r="K11">
        <f t="shared" ca="1" si="8"/>
        <v>0</v>
      </c>
      <c r="L11">
        <f ca="1"/>
        <v>7</v>
      </c>
      <c r="M11">
        <f ca="1"/>
        <v>1780</v>
      </c>
      <c r="N11">
        <f ca="1"/>
        <v>0</v>
      </c>
      <c r="O11">
        <f ca="1">-O10</f>
        <v>-3</v>
      </c>
      <c r="P11">
        <f ca="1">L10</f>
        <v>9</v>
      </c>
      <c r="Q11">
        <f t="shared" ca="1" si="9"/>
        <v>-26</v>
      </c>
      <c r="R11">
        <f t="shared" ca="1" si="0"/>
        <v>0</v>
      </c>
      <c r="S11">
        <f ca="1"/>
        <v>2</v>
      </c>
      <c r="T11">
        <f ca="1"/>
        <v>1420</v>
      </c>
      <c r="Z11">
        <f t="shared" ref="Z11" ca="1" si="94">-Z10</f>
        <v>-55.787053595023316</v>
      </c>
      <c r="AA11">
        <f t="shared" ref="AA11" ca="1" si="95">-AA10</f>
        <v>-66.133288573904608</v>
      </c>
      <c r="AB11">
        <f t="shared" ref="AB11" ca="1" si="96">-AB10</f>
        <v>-15.692940767280263</v>
      </c>
      <c r="AC11">
        <f t="shared" ref="AC11" ca="1" si="97">-AC10</f>
        <v>-8.6276545825474944</v>
      </c>
      <c r="AJ11">
        <v>10</v>
      </c>
      <c r="AK11">
        <v>1430</v>
      </c>
      <c r="AL11">
        <f t="shared" ref="AL11" ca="1" si="98">-AL10</f>
        <v>-2.7938892371765078</v>
      </c>
      <c r="AM11">
        <f t="shared" ref="AM11" ca="1" si="99">-AM10</f>
        <v>-22.118704425072895</v>
      </c>
      <c r="AN11">
        <f t="shared" ref="AN11" ca="1" si="100">-AN10</f>
        <v>-54.476824794346328</v>
      </c>
      <c r="AO11">
        <f t="shared" ref="AO11" ca="1" si="101">-AO10</f>
        <v>26.408663301223314</v>
      </c>
      <c r="AP11">
        <f t="shared" ref="AP11" ca="1" si="102">-AP10</f>
        <v>5.2311220547195205</v>
      </c>
      <c r="AQ11">
        <f t="shared" ref="AQ11" ca="1" si="103">-AQ10</f>
        <v>-76.948756270598437</v>
      </c>
    </row>
    <row r="12" spans="1:43" x14ac:dyDescent="0.25">
      <c r="A12">
        <v>11</v>
      </c>
      <c r="B12">
        <v>1780</v>
      </c>
      <c r="C12">
        <f t="shared" ref="C12" ca="1" si="104">ROUND(_xlfn.NORM.INV(RAND(),($B12-$B13)/8,30),0)</f>
        <v>38</v>
      </c>
      <c r="D12" t="b">
        <f t="shared" ca="1" si="3"/>
        <v>1</v>
      </c>
      <c r="E12">
        <f ca="1"/>
        <v>3</v>
      </c>
      <c r="F12">
        <f ca="1"/>
        <v>1730</v>
      </c>
      <c r="G12">
        <f t="shared" ref="G12:G13" ca="1" si="105">E9</f>
        <v>7</v>
      </c>
      <c r="H12">
        <f t="shared" ref="H12:H13" ca="1" si="106">-H9</f>
        <v>3</v>
      </c>
      <c r="I12" t="b">
        <f t="shared" ca="1" si="6"/>
        <v>1</v>
      </c>
      <c r="J12">
        <f t="shared" ca="1" si="7"/>
        <v>-40</v>
      </c>
      <c r="K12">
        <f t="shared" ca="1" si="8"/>
        <v>1</v>
      </c>
      <c r="L12">
        <f ca="1"/>
        <v>2</v>
      </c>
      <c r="M12">
        <f ca="1"/>
        <v>1420</v>
      </c>
      <c r="N12">
        <f ca="1"/>
        <v>0</v>
      </c>
      <c r="O12">
        <f ca="1">ROUND(_xlfn.NORM.INV(RAND(),($M12-$M13)/8,30),0)</f>
        <v>17</v>
      </c>
      <c r="P12">
        <f ca="1">L13</f>
        <v>6</v>
      </c>
      <c r="Q12">
        <f t="shared" ca="1" si="9"/>
        <v>-31</v>
      </c>
      <c r="R12">
        <f t="shared" ca="1" si="0"/>
        <v>0</v>
      </c>
      <c r="S12">
        <f ca="1"/>
        <v>7</v>
      </c>
      <c r="T12">
        <f ca="1"/>
        <v>1780</v>
      </c>
      <c r="Z12">
        <f t="shared" ref="Z12" ca="1" si="107">_xlfn.NORM.INV(RAND(),($B12-$B13)/8,30)</f>
        <v>-54.198396377914143</v>
      </c>
      <c r="AA12">
        <f t="shared" ref="AA12" ca="1" si="108">_xlfn.NORM.INV(RAND(),($B12-$B13)/8,30)</f>
        <v>6.4909564923457257</v>
      </c>
      <c r="AB12">
        <f t="shared" ref="AB12" ca="1" si="109">_xlfn.NORM.INV(RAND(),($B12-$B13)/8,30)</f>
        <v>-48.903011161956421</v>
      </c>
      <c r="AC12">
        <f t="shared" ref="AC12" ca="1" si="110">_xlfn.NORM.INV(RAND(),($B12-$B13)/8,30)</f>
        <v>66.472409252724532</v>
      </c>
      <c r="AJ12">
        <v>11</v>
      </c>
      <c r="AK12">
        <v>1780</v>
      </c>
      <c r="AL12">
        <f t="shared" ref="AL12" ca="1" si="111">_xlfn.NORM.INV(RAND(),($AK12-$AK13)/8,30)</f>
        <v>39.577619619461487</v>
      </c>
      <c r="AM12">
        <f t="shared" ref="AM12" ca="1" si="112">_xlfn.NORM.INV(RAND(),($AK12-$AK13)/8,30)</f>
        <v>24.84255862523252</v>
      </c>
      <c r="AN12">
        <f t="shared" ref="AN12" ca="1" si="113">_xlfn.NORM.INV(RAND(),($AK12-$AK13)/8,30)</f>
        <v>-42.625451789436966</v>
      </c>
      <c r="AO12">
        <f t="shared" ref="AO12" ca="1" si="114">_xlfn.NORM.INV(RAND(),($AK12-$AK13)/8,30)</f>
        <v>20.3172614072455</v>
      </c>
      <c r="AP12">
        <f t="shared" ref="AP12" ca="1" si="115">_xlfn.NORM.INV(RAND(),($AK12-$AK13)/8,30)</f>
        <v>8.1405057830106369</v>
      </c>
      <c r="AQ12">
        <f t="shared" ref="AQ12" ca="1" si="116">_xlfn.NORM.INV(RAND(),($AK12-$AK13)/8,30)</f>
        <v>-33.739491880172778</v>
      </c>
    </row>
    <row r="13" spans="1:43" x14ac:dyDescent="0.25">
      <c r="A13">
        <v>12</v>
      </c>
      <c r="B13">
        <v>1720</v>
      </c>
      <c r="C13">
        <f t="shared" ref="C13" ca="1" si="117">-C12</f>
        <v>-38</v>
      </c>
      <c r="D13" t="b">
        <f t="shared" ca="1" si="3"/>
        <v>0</v>
      </c>
      <c r="E13">
        <f ca="1"/>
        <v>6</v>
      </c>
      <c r="F13">
        <f ca="1"/>
        <v>1120</v>
      </c>
      <c r="G13">
        <f t="shared" ca="1" si="105"/>
        <v>12</v>
      </c>
      <c r="H13">
        <f t="shared" ca="1" si="106"/>
        <v>-104</v>
      </c>
      <c r="I13" t="b">
        <f t="shared" ca="1" si="6"/>
        <v>0</v>
      </c>
      <c r="J13">
        <f t="shared" ca="1" si="7"/>
        <v>-155</v>
      </c>
      <c r="K13">
        <f t="shared" ca="1" si="8"/>
        <v>0</v>
      </c>
      <c r="L13">
        <f ca="1"/>
        <v>6</v>
      </c>
      <c r="M13">
        <f ca="1"/>
        <v>1120</v>
      </c>
      <c r="N13">
        <f ca="1"/>
        <v>0</v>
      </c>
      <c r="O13">
        <f ca="1">-O12</f>
        <v>-17</v>
      </c>
      <c r="P13">
        <f ca="1">L12</f>
        <v>2</v>
      </c>
      <c r="Q13">
        <f t="shared" ca="1" si="9"/>
        <v>-172</v>
      </c>
      <c r="R13">
        <f t="shared" ca="1" si="0"/>
        <v>0</v>
      </c>
      <c r="S13">
        <f ca="1"/>
        <v>6</v>
      </c>
      <c r="T13">
        <f ca="1"/>
        <v>1120</v>
      </c>
      <c r="Z13">
        <f t="shared" ref="Z13" ca="1" si="118">-Z12</f>
        <v>54.198396377914143</v>
      </c>
      <c r="AA13">
        <f t="shared" ref="AA13" ca="1" si="119">-AA12</f>
        <v>-6.4909564923457257</v>
      </c>
      <c r="AB13">
        <f t="shared" ref="AB13" ca="1" si="120">-AB12</f>
        <v>48.903011161956421</v>
      </c>
      <c r="AC13">
        <f t="shared" ref="AC13" ca="1" si="121">-AC12</f>
        <v>-66.472409252724532</v>
      </c>
      <c r="AJ13">
        <v>12</v>
      </c>
      <c r="AK13">
        <v>1720</v>
      </c>
      <c r="AL13">
        <f t="shared" ref="AL13" ca="1" si="122">-AL12</f>
        <v>-39.577619619461487</v>
      </c>
      <c r="AM13">
        <f t="shared" ref="AM13" ca="1" si="123">-AM12</f>
        <v>-24.84255862523252</v>
      </c>
      <c r="AN13">
        <f t="shared" ref="AN13" ca="1" si="124">-AN12</f>
        <v>42.625451789436966</v>
      </c>
      <c r="AO13">
        <f t="shared" ref="AO13" ca="1" si="125">-AO12</f>
        <v>-20.3172614072455</v>
      </c>
      <c r="AP13">
        <f t="shared" ref="AP13" ca="1" si="126">-AP12</f>
        <v>-8.1405057830106369</v>
      </c>
      <c r="AQ13">
        <f t="shared" ref="AQ13" ca="1" si="127">-AQ12</f>
        <v>33.739491880172778</v>
      </c>
    </row>
    <row r="17" spans="1:4" x14ac:dyDescent="0.25">
      <c r="A17">
        <v>1</v>
      </c>
      <c r="B17">
        <v>2</v>
      </c>
      <c r="C17">
        <f ca="1">_xlfn.XLOOKUP(A17,$E$2:$E$13,$G$2:$G$13,,0)</f>
        <v>9</v>
      </c>
      <c r="D17">
        <f ca="1">_xlfn.XLOOKUP(A17,$L$2:$L$13,$P$2:$P$13,,0)</f>
        <v>11</v>
      </c>
    </row>
    <row r="18" spans="1:4" x14ac:dyDescent="0.25">
      <c r="A18">
        <v>2</v>
      </c>
      <c r="B18">
        <v>1</v>
      </c>
      <c r="C18">
        <f t="shared" ref="C18:C28" ca="1" si="128">_xlfn.XLOOKUP(A18,$E$2:$E$13,$G$2:$G$13,,0)</f>
        <v>10</v>
      </c>
      <c r="D18">
        <f t="shared" ref="D18:D28" ca="1" si="129">_xlfn.XLOOKUP(A18,$L$2:$L$13,$P$2:$P$13,,0)</f>
        <v>6</v>
      </c>
    </row>
    <row r="19" spans="1:4" x14ac:dyDescent="0.25">
      <c r="A19">
        <v>3</v>
      </c>
      <c r="B19">
        <v>4</v>
      </c>
      <c r="C19">
        <f t="shared" ca="1" si="128"/>
        <v>7</v>
      </c>
      <c r="D19">
        <f t="shared" ca="1" si="129"/>
        <v>5</v>
      </c>
    </row>
    <row r="20" spans="1:4" x14ac:dyDescent="0.25">
      <c r="A20">
        <v>4</v>
      </c>
      <c r="B20">
        <v>3</v>
      </c>
      <c r="C20">
        <f t="shared" ca="1" si="128"/>
        <v>8</v>
      </c>
      <c r="D20">
        <f t="shared" ca="1" si="129"/>
        <v>10</v>
      </c>
    </row>
    <row r="21" spans="1:4" x14ac:dyDescent="0.25">
      <c r="A21">
        <v>5</v>
      </c>
      <c r="B21">
        <v>6</v>
      </c>
      <c r="C21">
        <f t="shared" ca="1" si="128"/>
        <v>11</v>
      </c>
      <c r="D21">
        <f t="shared" ca="1" si="129"/>
        <v>3</v>
      </c>
    </row>
    <row r="22" spans="1:4" x14ac:dyDescent="0.25">
      <c r="A22">
        <v>6</v>
      </c>
      <c r="B22">
        <v>5</v>
      </c>
      <c r="C22">
        <f t="shared" ca="1" si="128"/>
        <v>12</v>
      </c>
      <c r="D22">
        <f t="shared" ca="1" si="129"/>
        <v>2</v>
      </c>
    </row>
    <row r="23" spans="1:4" x14ac:dyDescent="0.25">
      <c r="A23">
        <v>7</v>
      </c>
      <c r="B23">
        <v>8</v>
      </c>
      <c r="C23">
        <f t="shared" ca="1" si="128"/>
        <v>3</v>
      </c>
      <c r="D23">
        <f t="shared" ca="1" si="129"/>
        <v>9</v>
      </c>
    </row>
    <row r="24" spans="1:4" x14ac:dyDescent="0.25">
      <c r="A24">
        <v>8</v>
      </c>
      <c r="B24">
        <v>7</v>
      </c>
      <c r="C24">
        <f t="shared" ca="1" si="128"/>
        <v>4</v>
      </c>
      <c r="D24">
        <f t="shared" ca="1" si="129"/>
        <v>12</v>
      </c>
    </row>
    <row r="25" spans="1:4" x14ac:dyDescent="0.25">
      <c r="A25">
        <v>9</v>
      </c>
      <c r="B25">
        <v>10</v>
      </c>
      <c r="C25">
        <f t="shared" ca="1" si="128"/>
        <v>1</v>
      </c>
      <c r="D25">
        <f t="shared" ca="1" si="129"/>
        <v>7</v>
      </c>
    </row>
    <row r="26" spans="1:4" x14ac:dyDescent="0.25">
      <c r="A26">
        <v>10</v>
      </c>
      <c r="B26">
        <v>9</v>
      </c>
      <c r="C26">
        <f t="shared" ca="1" si="128"/>
        <v>2</v>
      </c>
      <c r="D26">
        <f t="shared" ca="1" si="129"/>
        <v>4</v>
      </c>
    </row>
    <row r="27" spans="1:4" x14ac:dyDescent="0.25">
      <c r="A27">
        <v>11</v>
      </c>
      <c r="B27">
        <v>12</v>
      </c>
      <c r="C27">
        <f t="shared" ca="1" si="128"/>
        <v>5</v>
      </c>
      <c r="D27">
        <f t="shared" ca="1" si="129"/>
        <v>1</v>
      </c>
    </row>
    <row r="28" spans="1:4" x14ac:dyDescent="0.25">
      <c r="A28">
        <v>12</v>
      </c>
      <c r="B28">
        <v>11</v>
      </c>
      <c r="C28">
        <f t="shared" ca="1" si="128"/>
        <v>6</v>
      </c>
      <c r="D28">
        <f t="shared" ca="1" si="129"/>
        <v>8</v>
      </c>
    </row>
    <row r="30" spans="1:4" x14ac:dyDescent="0.25">
      <c r="B30" t="s">
        <v>10</v>
      </c>
    </row>
    <row r="31" spans="1:4" x14ac:dyDescent="0.25">
      <c r="B31">
        <v>0</v>
      </c>
    </row>
    <row r="32" spans="1:4" x14ac:dyDescent="0.25">
      <c r="B32">
        <v>0</v>
      </c>
    </row>
    <row r="33" spans="2:2" x14ac:dyDescent="0.25">
      <c r="B33">
        <v>1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1</v>
      </c>
    </row>
    <row r="37" spans="2:2" x14ac:dyDescent="0.25">
      <c r="B37">
        <v>1</v>
      </c>
    </row>
    <row r="38" spans="2:2" x14ac:dyDescent="0.25">
      <c r="B38">
        <v>1</v>
      </c>
    </row>
    <row r="39" spans="2:2" x14ac:dyDescent="0.25">
      <c r="B39">
        <v>0</v>
      </c>
    </row>
    <row r="40" spans="2:2" x14ac:dyDescent="0.25">
      <c r="B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2E09-6F72-40A7-B3FB-13A52FBE8D70}">
  <sheetPr codeName="Sheet3"/>
  <dimension ref="A1:K69"/>
  <sheetViews>
    <sheetView topLeftCell="A46" workbookViewId="0">
      <selection activeCell="E56" sqref="E56"/>
    </sheetView>
  </sheetViews>
  <sheetFormatPr defaultRowHeight="15" x14ac:dyDescent="0.25"/>
  <sheetData>
    <row r="1" spans="1:11" x14ac:dyDescent="0.25">
      <c r="A1" t="s">
        <v>4</v>
      </c>
      <c r="B1" t="s">
        <v>7</v>
      </c>
      <c r="C1" t="s">
        <v>3</v>
      </c>
      <c r="D1" t="s">
        <v>5</v>
      </c>
      <c r="E1" t="s">
        <v>6</v>
      </c>
      <c r="F1" t="s">
        <v>11</v>
      </c>
      <c r="G1" t="s">
        <v>72</v>
      </c>
      <c r="H1" t="s">
        <v>90</v>
      </c>
      <c r="I1" t="s">
        <v>99</v>
      </c>
      <c r="J1" t="s">
        <v>82</v>
      </c>
      <c r="K1" t="s">
        <v>97</v>
      </c>
    </row>
    <row r="2" spans="1:11" x14ac:dyDescent="0.25">
      <c r="A2">
        <v>0</v>
      </c>
      <c r="B2">
        <v>1</v>
      </c>
      <c r="C2">
        <v>1</v>
      </c>
      <c r="D2">
        <v>1</v>
      </c>
      <c r="E2">
        <v>6</v>
      </c>
      <c r="F2">
        <v>0</v>
      </c>
      <c r="G2">
        <f>1-Table1[[#This Row],[win]]</f>
        <v>0</v>
      </c>
      <c r="H2">
        <f>IF(Table1[[#This Row],[win]]=Table1[[#This Row],[loss]],1,0)</f>
        <v>0</v>
      </c>
      <c r="I2" cm="1">
        <f t="array" ref="I2">_xlfn.XLOOKUP(1,(Table1[[#This Row],[game]]=Table1[game])*(Table1[Table]=Table1[[#This Row],[Table]])*(Table1[player]&lt;&gt;Table1[[#This Row],[player]]),Table1[player],,0)</f>
        <v>2</v>
      </c>
      <c r="J2">
        <f>_xlfn.XLOOKUP(Table1[[#This Row],[player]],Table2[รหัส],Table2[attended],,0)</f>
        <v>1</v>
      </c>
      <c r="K2">
        <f>Table1[[#This Row],[win]]*10000+Table1[[#This Row],[point]]</f>
        <v>10006</v>
      </c>
    </row>
    <row r="3" spans="1:11" x14ac:dyDescent="0.25">
      <c r="A3">
        <v>0</v>
      </c>
      <c r="B3">
        <v>1</v>
      </c>
      <c r="C3">
        <v>2</v>
      </c>
      <c r="D3">
        <v>1</v>
      </c>
      <c r="E3">
        <v>5</v>
      </c>
      <c r="F3">
        <v>0</v>
      </c>
      <c r="G3">
        <f>1-Table1[[#This Row],[win]]</f>
        <v>0</v>
      </c>
      <c r="H3">
        <f>IF(Table1[[#This Row],[win]]=Table1[[#This Row],[loss]],1,0)</f>
        <v>0</v>
      </c>
      <c r="I3" cm="1">
        <f t="array" ref="I3">_xlfn.XLOOKUP(1,(Table1[[#This Row],[game]]=Table1[game])*(Table1[Table]=Table1[[#This Row],[Table]])*(Table1[player]&lt;&gt;Table1[[#This Row],[player]]),Table1[player],,0)</f>
        <v>1</v>
      </c>
      <c r="J3">
        <f>_xlfn.XLOOKUP(Table1[[#This Row],[player]],Table2[รหัส],Table2[attended],,0)</f>
        <v>0</v>
      </c>
      <c r="K3">
        <f>Table1[[#This Row],[win]]*10000+Table1[[#This Row],[point]]</f>
        <v>10005</v>
      </c>
    </row>
    <row r="4" spans="1:11" x14ac:dyDescent="0.25">
      <c r="A4">
        <v>0</v>
      </c>
      <c r="B4">
        <v>2</v>
      </c>
      <c r="C4">
        <v>3</v>
      </c>
      <c r="D4">
        <v>1</v>
      </c>
      <c r="E4">
        <v>4</v>
      </c>
      <c r="F4">
        <v>0</v>
      </c>
      <c r="G4">
        <f>1-Table1[[#This Row],[win]]</f>
        <v>0</v>
      </c>
      <c r="H4">
        <f>IF(Table1[[#This Row],[win]]=Table1[[#This Row],[loss]],1,0)</f>
        <v>0</v>
      </c>
      <c r="I4" cm="1">
        <f t="array" ref="I4">_xlfn.XLOOKUP(1,(Table1[[#This Row],[game]]=Table1[game])*(Table1[Table]=Table1[[#This Row],[Table]])*(Table1[player]&lt;&gt;Table1[[#This Row],[player]]),Table1[player],,0)</f>
        <v>4</v>
      </c>
      <c r="J4">
        <f>_xlfn.XLOOKUP(Table1[[#This Row],[player]],Table2[รหัส],Table2[attended],,0)</f>
        <v>1</v>
      </c>
      <c r="K4">
        <f>Table1[[#This Row],[win]]*10000+Table1[[#This Row],[point]]</f>
        <v>10004</v>
      </c>
    </row>
    <row r="5" spans="1:11" x14ac:dyDescent="0.25">
      <c r="A5">
        <v>0</v>
      </c>
      <c r="B5">
        <v>2</v>
      </c>
      <c r="C5">
        <v>4</v>
      </c>
      <c r="D5">
        <v>1</v>
      </c>
      <c r="E5">
        <v>3</v>
      </c>
      <c r="F5">
        <v>0</v>
      </c>
      <c r="G5">
        <f>1-Table1[[#This Row],[win]]</f>
        <v>0</v>
      </c>
      <c r="H5">
        <f>IF(Table1[[#This Row],[win]]=Table1[[#This Row],[loss]],1,0)</f>
        <v>0</v>
      </c>
      <c r="I5" cm="1">
        <f t="array" ref="I5">_xlfn.XLOOKUP(1,(Table1[[#This Row],[game]]=Table1[game])*(Table1[Table]=Table1[[#This Row],[Table]])*(Table1[player]&lt;&gt;Table1[[#This Row],[player]]),Table1[player],,0)</f>
        <v>3</v>
      </c>
      <c r="J5">
        <f>_xlfn.XLOOKUP(Table1[[#This Row],[player]],Table2[รหัส],Table2[attended],,0)</f>
        <v>1</v>
      </c>
      <c r="K5">
        <f>Table1[[#This Row],[win]]*10000+Table1[[#This Row],[point]]</f>
        <v>10003</v>
      </c>
    </row>
    <row r="6" spans="1:11" x14ac:dyDescent="0.25">
      <c r="A6">
        <v>0</v>
      </c>
      <c r="B6">
        <v>3</v>
      </c>
      <c r="C6">
        <v>5</v>
      </c>
      <c r="D6">
        <v>1</v>
      </c>
      <c r="E6">
        <v>2</v>
      </c>
      <c r="F6">
        <v>0</v>
      </c>
      <c r="G6">
        <f>1-Table1[[#This Row],[win]]</f>
        <v>0</v>
      </c>
      <c r="H6">
        <f>IF(Table1[[#This Row],[win]]=Table1[[#This Row],[loss]],1,0)</f>
        <v>0</v>
      </c>
      <c r="I6" cm="1">
        <f t="array" ref="I6">_xlfn.XLOOKUP(1,(Table1[[#This Row],[game]]=Table1[game])*(Table1[Table]=Table1[[#This Row],[Table]])*(Table1[player]&lt;&gt;Table1[[#This Row],[player]]),Table1[player],,0)</f>
        <v>6</v>
      </c>
      <c r="J6">
        <f>_xlfn.XLOOKUP(Table1[[#This Row],[player]],Table2[รหัส],Table2[attended],,0)</f>
        <v>1</v>
      </c>
      <c r="K6">
        <f>Table1[[#This Row],[win]]*10000+Table1[[#This Row],[point]]</f>
        <v>10002</v>
      </c>
    </row>
    <row r="7" spans="1:11" x14ac:dyDescent="0.25">
      <c r="A7">
        <v>0</v>
      </c>
      <c r="B7">
        <v>3</v>
      </c>
      <c r="C7">
        <v>6</v>
      </c>
      <c r="D7">
        <v>1</v>
      </c>
      <c r="E7">
        <v>1</v>
      </c>
      <c r="F7">
        <v>0</v>
      </c>
      <c r="G7">
        <f>1-Table1[[#This Row],[win]]</f>
        <v>0</v>
      </c>
      <c r="H7">
        <f>IF(Table1[[#This Row],[win]]=Table1[[#This Row],[loss]],1,0)</f>
        <v>0</v>
      </c>
      <c r="I7" cm="1">
        <f t="array" ref="I7">_xlfn.XLOOKUP(1,(Table1[[#This Row],[game]]=Table1[game])*(Table1[Table]=Table1[[#This Row],[Table]])*(Table1[player]&lt;&gt;Table1[[#This Row],[player]]),Table1[player],,0)</f>
        <v>5</v>
      </c>
      <c r="J7">
        <f>_xlfn.XLOOKUP(Table1[[#This Row],[player]],Table2[รหัส],Table2[attended],,0)</f>
        <v>1</v>
      </c>
      <c r="K7">
        <f>Table1[[#This Row],[win]]*10000+Table1[[#This Row],[point]]</f>
        <v>10001</v>
      </c>
    </row>
    <row r="8" spans="1:11" x14ac:dyDescent="0.25">
      <c r="A8">
        <v>0</v>
      </c>
      <c r="B8">
        <v>4</v>
      </c>
      <c r="C8">
        <v>7</v>
      </c>
      <c r="D8">
        <v>0</v>
      </c>
      <c r="E8">
        <v>-1</v>
      </c>
      <c r="F8">
        <v>0</v>
      </c>
      <c r="G8">
        <f>1-Table1[[#This Row],[win]]</f>
        <v>1</v>
      </c>
      <c r="H8">
        <f>IF(Table1[[#This Row],[win]]=Table1[[#This Row],[loss]],1,0)</f>
        <v>0</v>
      </c>
      <c r="I8" cm="1">
        <f t="array" ref="I8">_xlfn.XLOOKUP(1,(Table1[[#This Row],[game]]=Table1[game])*(Table1[Table]=Table1[[#This Row],[Table]])*(Table1[player]&lt;&gt;Table1[[#This Row],[player]]),Table1[player],,0)</f>
        <v>8</v>
      </c>
      <c r="J8">
        <f>_xlfn.XLOOKUP(Table1[[#This Row],[player]],Table2[รหัส],Table2[attended],,0)</f>
        <v>0</v>
      </c>
      <c r="K8">
        <f>Table1[[#This Row],[win]]*10000+Table1[[#This Row],[point]]</f>
        <v>-1</v>
      </c>
    </row>
    <row r="9" spans="1:11" x14ac:dyDescent="0.25">
      <c r="A9">
        <v>0</v>
      </c>
      <c r="B9">
        <v>4</v>
      </c>
      <c r="C9">
        <v>8</v>
      </c>
      <c r="D9">
        <v>0</v>
      </c>
      <c r="E9">
        <v>-2</v>
      </c>
      <c r="F9">
        <v>0</v>
      </c>
      <c r="G9">
        <f>1-Table1[[#This Row],[win]]</f>
        <v>1</v>
      </c>
      <c r="H9">
        <f>IF(Table1[[#This Row],[win]]=Table1[[#This Row],[loss]],1,0)</f>
        <v>0</v>
      </c>
      <c r="I9" cm="1">
        <f t="array" ref="I9">_xlfn.XLOOKUP(1,(Table1[[#This Row],[game]]=Table1[game])*(Table1[Table]=Table1[[#This Row],[Table]])*(Table1[player]&lt;&gt;Table1[[#This Row],[player]]),Table1[player],,0)</f>
        <v>7</v>
      </c>
      <c r="J9">
        <f>_xlfn.XLOOKUP(Table1[[#This Row],[player]],Table2[รหัส],Table2[attended],,0)</f>
        <v>1</v>
      </c>
      <c r="K9">
        <f>Table1[[#This Row],[win]]*10000+Table1[[#This Row],[point]]</f>
        <v>-2</v>
      </c>
    </row>
    <row r="10" spans="1:11" x14ac:dyDescent="0.25">
      <c r="A10">
        <v>0</v>
      </c>
      <c r="B10">
        <v>5</v>
      </c>
      <c r="C10">
        <v>9</v>
      </c>
      <c r="D10">
        <v>0</v>
      </c>
      <c r="E10">
        <v>-3</v>
      </c>
      <c r="F10">
        <v>0</v>
      </c>
      <c r="G10">
        <f>1-Table1[[#This Row],[win]]</f>
        <v>1</v>
      </c>
      <c r="H10">
        <f>IF(Table1[[#This Row],[win]]=Table1[[#This Row],[loss]],1,0)</f>
        <v>0</v>
      </c>
      <c r="I10" cm="1">
        <f t="array" ref="I10">_xlfn.XLOOKUP(1,(Table1[[#This Row],[game]]=Table1[game])*(Table1[Table]=Table1[[#This Row],[Table]])*(Table1[player]&lt;&gt;Table1[[#This Row],[player]]),Table1[player],,0)</f>
        <v>10</v>
      </c>
      <c r="J10">
        <f>_xlfn.XLOOKUP(Table1[[#This Row],[player]],Table2[รหัส],Table2[attended],,0)</f>
        <v>1</v>
      </c>
      <c r="K10">
        <f>Table1[[#This Row],[win]]*10000+Table1[[#This Row],[point]]</f>
        <v>-3</v>
      </c>
    </row>
    <row r="11" spans="1:11" x14ac:dyDescent="0.25">
      <c r="A11">
        <v>0</v>
      </c>
      <c r="B11">
        <v>5</v>
      </c>
      <c r="C11">
        <v>10</v>
      </c>
      <c r="D11">
        <v>0</v>
      </c>
      <c r="E11">
        <v>-4</v>
      </c>
      <c r="F11">
        <v>0</v>
      </c>
      <c r="G11">
        <f>1-Table1[[#This Row],[win]]</f>
        <v>1</v>
      </c>
      <c r="H11">
        <f>IF(Table1[[#This Row],[win]]=Table1[[#This Row],[loss]],1,0)</f>
        <v>0</v>
      </c>
      <c r="I11" cm="1">
        <f t="array" ref="I11">_xlfn.XLOOKUP(1,(Table1[[#This Row],[game]]=Table1[game])*(Table1[Table]=Table1[[#This Row],[Table]])*(Table1[player]&lt;&gt;Table1[[#This Row],[player]]),Table1[player],,0)</f>
        <v>9</v>
      </c>
      <c r="J11">
        <f>_xlfn.XLOOKUP(Table1[[#This Row],[player]],Table2[รหัส],Table2[attended],,0)</f>
        <v>0</v>
      </c>
      <c r="K11">
        <f>Table1[[#This Row],[win]]*10000+Table1[[#This Row],[point]]</f>
        <v>-4</v>
      </c>
    </row>
    <row r="12" spans="1:11" x14ac:dyDescent="0.25">
      <c r="A12">
        <v>0</v>
      </c>
      <c r="B12">
        <v>6</v>
      </c>
      <c r="C12">
        <v>11</v>
      </c>
      <c r="D12">
        <v>0</v>
      </c>
      <c r="E12">
        <v>-5</v>
      </c>
      <c r="F12">
        <v>0</v>
      </c>
      <c r="G12">
        <f>1-Table1[[#This Row],[win]]</f>
        <v>1</v>
      </c>
      <c r="H12">
        <f>IF(Table1[[#This Row],[win]]=Table1[[#This Row],[loss]],1,0)</f>
        <v>0</v>
      </c>
      <c r="I12" cm="1">
        <f t="array" ref="I12">_xlfn.XLOOKUP(1,(Table1[[#This Row],[game]]=Table1[game])*(Table1[Table]=Table1[[#This Row],[Table]])*(Table1[player]&lt;&gt;Table1[[#This Row],[player]]),Table1[player],,0)</f>
        <v>12</v>
      </c>
      <c r="J12">
        <f>_xlfn.XLOOKUP(Table1[[#This Row],[player]],Table2[รหัส],Table2[attended],,0)</f>
        <v>1</v>
      </c>
      <c r="K12">
        <f>Table1[[#This Row],[win]]*10000+Table1[[#This Row],[point]]</f>
        <v>-5</v>
      </c>
    </row>
    <row r="13" spans="1:11" x14ac:dyDescent="0.25">
      <c r="A13">
        <v>0</v>
      </c>
      <c r="B13">
        <v>6</v>
      </c>
      <c r="C13">
        <v>12</v>
      </c>
      <c r="D13">
        <v>0</v>
      </c>
      <c r="E13">
        <v>-6</v>
      </c>
      <c r="F13">
        <v>0</v>
      </c>
      <c r="G13">
        <f>1-Table1[[#This Row],[win]]</f>
        <v>1</v>
      </c>
      <c r="H13">
        <f>IF(Table1[[#This Row],[win]]=Table1[[#This Row],[loss]],1,0)</f>
        <v>0</v>
      </c>
      <c r="I13" cm="1">
        <f t="array" ref="I13">_xlfn.XLOOKUP(1,(Table1[[#This Row],[game]]=Table1[game])*(Table1[Table]=Table1[[#This Row],[Table]])*(Table1[player]&lt;&gt;Table1[[#This Row],[player]]),Table1[player],,0)</f>
        <v>11</v>
      </c>
      <c r="J13">
        <f>_xlfn.XLOOKUP(Table1[[#This Row],[player]],Table2[รหัส],Table2[attended],,0)</f>
        <v>0</v>
      </c>
      <c r="K13">
        <f>Table1[[#This Row],[win]]*10000+Table1[[#This Row],[point]]</f>
        <v>-6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142</v>
      </c>
      <c r="F14">
        <v>0</v>
      </c>
      <c r="G14">
        <f>1-Table1[[#This Row],[win]]</f>
        <v>0</v>
      </c>
      <c r="H14">
        <f>IF(Table1[[#This Row],[win]]=Table1[[#This Row],[loss]],1,0)</f>
        <v>0</v>
      </c>
      <c r="I14" cm="1">
        <f t="array" ref="I14">_xlfn.XLOOKUP(1,(Table1[[#This Row],[game]]=Table1[game])*(Table1[Table]=Table1[[#This Row],[Table]])*(Table1[player]&lt;&gt;Table1[[#This Row],[player]]),Table1[player],,0)</f>
        <v>4</v>
      </c>
      <c r="J14">
        <f>_xlfn.XLOOKUP(Table1[[#This Row],[player]],Table2[รหัส],Table2[attended],,0)</f>
        <v>1</v>
      </c>
      <c r="K14">
        <f>Table1[[#This Row],[win]]*10000+Table1[[#This Row],[point]]</f>
        <v>10142</v>
      </c>
    </row>
    <row r="15" spans="1:11" x14ac:dyDescent="0.25">
      <c r="A15">
        <v>1</v>
      </c>
      <c r="B15">
        <v>1</v>
      </c>
      <c r="C15">
        <v>4</v>
      </c>
      <c r="D15">
        <v>0</v>
      </c>
      <c r="E15">
        <v>-142</v>
      </c>
      <c r="F15">
        <v>1</v>
      </c>
      <c r="G15">
        <f>1-Table1[[#This Row],[win]]</f>
        <v>1</v>
      </c>
      <c r="H15">
        <f>IF(Table1[[#This Row],[win]]=Table1[[#This Row],[loss]],1,0)</f>
        <v>0</v>
      </c>
      <c r="I15" cm="1">
        <f t="array" ref="I15">_xlfn.XLOOKUP(1,(Table1[[#This Row],[game]]=Table1[game])*(Table1[Table]=Table1[[#This Row],[Table]])*(Table1[player]&lt;&gt;Table1[[#This Row],[player]]),Table1[player],,0)</f>
        <v>1</v>
      </c>
      <c r="J15">
        <f>_xlfn.XLOOKUP(Table1[[#This Row],[player]],Table2[รหัส],Table2[attended],,0)</f>
        <v>1</v>
      </c>
      <c r="K15">
        <f>Table1[[#This Row],[win]]*10000+Table1[[#This Row],[point]]</f>
        <v>-142</v>
      </c>
    </row>
    <row r="16" spans="1:11" x14ac:dyDescent="0.25">
      <c r="A16">
        <v>1</v>
      </c>
      <c r="B16">
        <v>2</v>
      </c>
      <c r="C16">
        <v>5</v>
      </c>
      <c r="D16">
        <v>1</v>
      </c>
      <c r="E16">
        <v>102</v>
      </c>
      <c r="F16">
        <v>0</v>
      </c>
      <c r="G16">
        <f>1-Table1[[#This Row],[win]]</f>
        <v>0</v>
      </c>
      <c r="H16">
        <f>IF(Table1[[#This Row],[win]]=Table1[[#This Row],[loss]],1,0)</f>
        <v>0</v>
      </c>
      <c r="I16" cm="1">
        <f t="array" ref="I16">_xlfn.XLOOKUP(1,(Table1[[#This Row],[game]]=Table1[game])*(Table1[Table]=Table1[[#This Row],[Table]])*(Table1[player]&lt;&gt;Table1[[#This Row],[player]]),Table1[player],,0)</f>
        <v>9</v>
      </c>
      <c r="J16">
        <f>_xlfn.XLOOKUP(Table1[[#This Row],[player]],Table2[รหัส],Table2[attended],,0)</f>
        <v>1</v>
      </c>
      <c r="K16">
        <f>Table1[[#This Row],[win]]*10000+Table1[[#This Row],[point]]</f>
        <v>10102</v>
      </c>
    </row>
    <row r="17" spans="1:11" x14ac:dyDescent="0.25">
      <c r="A17">
        <v>1</v>
      </c>
      <c r="B17">
        <v>2</v>
      </c>
      <c r="C17">
        <v>9</v>
      </c>
      <c r="D17">
        <v>0</v>
      </c>
      <c r="E17">
        <v>-102</v>
      </c>
      <c r="F17">
        <v>1</v>
      </c>
      <c r="G17">
        <f>1-Table1[[#This Row],[win]]</f>
        <v>1</v>
      </c>
      <c r="H17">
        <f>IF(Table1[[#This Row],[win]]=Table1[[#This Row],[loss]],1,0)</f>
        <v>0</v>
      </c>
      <c r="I17" cm="1">
        <f t="array" ref="I17">_xlfn.XLOOKUP(1,(Table1[[#This Row],[game]]=Table1[game])*(Table1[Table]=Table1[[#This Row],[Table]])*(Table1[player]&lt;&gt;Table1[[#This Row],[player]]),Table1[player],,0)</f>
        <v>5</v>
      </c>
      <c r="J17">
        <f>_xlfn.XLOOKUP(Table1[[#This Row],[player]],Table2[รหัส],Table2[attended],,0)</f>
        <v>1</v>
      </c>
      <c r="K17">
        <f>Table1[[#This Row],[win]]*10000+Table1[[#This Row],[point]]</f>
        <v>-102</v>
      </c>
    </row>
    <row r="18" spans="1:11" x14ac:dyDescent="0.25">
      <c r="A18">
        <v>1</v>
      </c>
      <c r="B18">
        <v>3</v>
      </c>
      <c r="C18">
        <v>6</v>
      </c>
      <c r="D18">
        <v>1</v>
      </c>
      <c r="E18">
        <v>166</v>
      </c>
      <c r="F18">
        <v>1</v>
      </c>
      <c r="G18">
        <f>1-Table1[[#This Row],[win]]</f>
        <v>0</v>
      </c>
      <c r="H18">
        <f>IF(Table1[[#This Row],[win]]=Table1[[#This Row],[loss]],1,0)</f>
        <v>0</v>
      </c>
      <c r="I18" cm="1">
        <f t="array" ref="I18">_xlfn.XLOOKUP(1,(Table1[[#This Row],[game]]=Table1[game])*(Table1[Table]=Table1[[#This Row],[Table]])*(Table1[player]&lt;&gt;Table1[[#This Row],[player]]),Table1[player],,0)</f>
        <v>3</v>
      </c>
      <c r="J18">
        <f>_xlfn.XLOOKUP(Table1[[#This Row],[player]],Table2[รหัส],Table2[attended],,0)</f>
        <v>1</v>
      </c>
      <c r="K18">
        <f>Table1[[#This Row],[win]]*10000+Table1[[#This Row],[point]]</f>
        <v>10166</v>
      </c>
    </row>
    <row r="19" spans="1:11" x14ac:dyDescent="0.25">
      <c r="A19">
        <v>1</v>
      </c>
      <c r="B19">
        <v>3</v>
      </c>
      <c r="C19">
        <v>3</v>
      </c>
      <c r="D19">
        <v>0</v>
      </c>
      <c r="E19">
        <v>-166</v>
      </c>
      <c r="F19">
        <v>0</v>
      </c>
      <c r="G19">
        <f>1-Table1[[#This Row],[win]]</f>
        <v>1</v>
      </c>
      <c r="H19">
        <f>IF(Table1[[#This Row],[win]]=Table1[[#This Row],[loss]],1,0)</f>
        <v>0</v>
      </c>
      <c r="I19" cm="1">
        <f t="array" ref="I19">_xlfn.XLOOKUP(1,(Table1[[#This Row],[game]]=Table1[game])*(Table1[Table]=Table1[[#This Row],[Table]])*(Table1[player]&lt;&gt;Table1[[#This Row],[player]]),Table1[player],,0)</f>
        <v>6</v>
      </c>
      <c r="J19">
        <f>_xlfn.XLOOKUP(Table1[[#This Row],[player]],Table2[รหัส],Table2[attended],,0)</f>
        <v>1</v>
      </c>
      <c r="K19">
        <f>Table1[[#This Row],[win]]*10000+Table1[[#This Row],[point]]</f>
        <v>-166</v>
      </c>
    </row>
    <row r="20" spans="1:11" x14ac:dyDescent="0.25">
      <c r="A20">
        <v>1</v>
      </c>
      <c r="B20">
        <v>4</v>
      </c>
      <c r="C20">
        <v>11</v>
      </c>
      <c r="D20">
        <v>1</v>
      </c>
      <c r="E20">
        <v>-74</v>
      </c>
      <c r="F20">
        <v>1</v>
      </c>
      <c r="G20">
        <f>1-Table1[[#This Row],[win]]</f>
        <v>0</v>
      </c>
      <c r="H20">
        <f>IF(Table1[[#This Row],[win]]=Table1[[#This Row],[loss]],1,0)</f>
        <v>0</v>
      </c>
      <c r="I20" cm="1">
        <f t="array" ref="I20">_xlfn.XLOOKUP(1,(Table1[[#This Row],[game]]=Table1[game])*(Table1[Table]=Table1[[#This Row],[Table]])*(Table1[player]&lt;&gt;Table1[[#This Row],[player]]),Table1[player],,0)</f>
        <v>8</v>
      </c>
      <c r="J20">
        <f>_xlfn.XLOOKUP(Table1[[#This Row],[player]],Table2[รหัส],Table2[attended],,0)</f>
        <v>1</v>
      </c>
      <c r="K20">
        <f>Table1[[#This Row],[win]]*10000+Table1[[#This Row],[point]]</f>
        <v>9926</v>
      </c>
    </row>
    <row r="21" spans="1:11" x14ac:dyDescent="0.25">
      <c r="A21">
        <v>1</v>
      </c>
      <c r="B21">
        <v>4</v>
      </c>
      <c r="C21">
        <v>8</v>
      </c>
      <c r="D21">
        <v>0</v>
      </c>
      <c r="E21">
        <v>74</v>
      </c>
      <c r="F21">
        <v>0</v>
      </c>
      <c r="G21">
        <f>1-Table1[[#This Row],[win]]</f>
        <v>1</v>
      </c>
      <c r="H21">
        <f>IF(Table1[[#This Row],[win]]=Table1[[#This Row],[loss]],1,0)</f>
        <v>0</v>
      </c>
      <c r="I21" cm="1">
        <f t="array" ref="I21">_xlfn.XLOOKUP(1,(Table1[[#This Row],[game]]=Table1[game])*(Table1[Table]=Table1[[#This Row],[Table]])*(Table1[player]&lt;&gt;Table1[[#This Row],[player]]),Table1[player],,0)</f>
        <v>11</v>
      </c>
      <c r="J21">
        <f>_xlfn.XLOOKUP(Table1[[#This Row],[player]],Table2[รหัส],Table2[attended],,0)</f>
        <v>1</v>
      </c>
      <c r="K21">
        <f>Table1[[#This Row],[win]]*10000+Table1[[#This Row],[point]]</f>
        <v>74</v>
      </c>
    </row>
    <row r="22" spans="1:11" x14ac:dyDescent="0.25">
      <c r="A22">
        <v>2</v>
      </c>
      <c r="B22">
        <v>1</v>
      </c>
      <c r="C22">
        <v>1</v>
      </c>
      <c r="D22">
        <v>1</v>
      </c>
      <c r="E22">
        <f>424-218</f>
        <v>206</v>
      </c>
      <c r="F22">
        <v>0</v>
      </c>
      <c r="G22">
        <f>1-Table1[[#This Row],[win]]</f>
        <v>0</v>
      </c>
      <c r="H22">
        <f>IF(Table1[[#This Row],[win]]=Table1[[#This Row],[loss]],1,0)</f>
        <v>0</v>
      </c>
      <c r="I22" cm="1">
        <f t="array" ref="I22">_xlfn.XLOOKUP(1,(Table1[[#This Row],[game]]=Table1[game])*(Table1[Table]=Table1[[#This Row],[Table]])*(Table1[player]&lt;&gt;Table1[[#This Row],[player]]),Table1[player],,0)</f>
        <v>5</v>
      </c>
      <c r="J22">
        <f>_xlfn.XLOOKUP(Table1[[#This Row],[player]],Table2[รหัส],Table2[attended],,0)</f>
        <v>1</v>
      </c>
      <c r="K22">
        <f>Table1[[#This Row],[win]]*10000+Table1[[#This Row],[point]]</f>
        <v>10206</v>
      </c>
    </row>
    <row r="23" spans="1:11" x14ac:dyDescent="0.25">
      <c r="A23">
        <v>2</v>
      </c>
      <c r="B23">
        <v>1</v>
      </c>
      <c r="C23">
        <v>5</v>
      </c>
      <c r="D23">
        <v>0</v>
      </c>
      <c r="E23">
        <v>-206</v>
      </c>
      <c r="F23">
        <v>1</v>
      </c>
      <c r="G23">
        <f>1-Table1[[#This Row],[win]]</f>
        <v>1</v>
      </c>
      <c r="H23">
        <f>IF(Table1[[#This Row],[win]]=Table1[[#This Row],[loss]],1,0)</f>
        <v>0</v>
      </c>
      <c r="I23" cm="1">
        <f t="array" ref="I23">_xlfn.XLOOKUP(1,(Table1[[#This Row],[game]]=Table1[game])*(Table1[Table]=Table1[[#This Row],[Table]])*(Table1[player]&lt;&gt;Table1[[#This Row],[player]]),Table1[player],,0)</f>
        <v>1</v>
      </c>
      <c r="J23">
        <f>_xlfn.XLOOKUP(Table1[[#This Row],[player]],Table2[รหัส],Table2[attended],,0)</f>
        <v>1</v>
      </c>
      <c r="K23">
        <f>Table1[[#This Row],[win]]*10000+Table1[[#This Row],[point]]</f>
        <v>-206</v>
      </c>
    </row>
    <row r="24" spans="1:11" x14ac:dyDescent="0.25">
      <c r="A24">
        <v>2</v>
      </c>
      <c r="B24">
        <v>2</v>
      </c>
      <c r="C24">
        <v>4</v>
      </c>
      <c r="D24">
        <v>1</v>
      </c>
      <c r="E24">
        <f>368-163</f>
        <v>205</v>
      </c>
      <c r="F24">
        <v>0</v>
      </c>
      <c r="G24">
        <f>1-Table1[[#This Row],[win]]</f>
        <v>0</v>
      </c>
      <c r="H24">
        <f>IF(Table1[[#This Row],[win]]=Table1[[#This Row],[loss]],1,0)</f>
        <v>0</v>
      </c>
      <c r="I24" cm="1">
        <f t="array" ref="I24">_xlfn.XLOOKUP(1,(Table1[[#This Row],[game]]=Table1[game])*(Table1[Table]=Table1[[#This Row],[Table]])*(Table1[player]&lt;&gt;Table1[[#This Row],[player]]),Table1[player],,0)</f>
        <v>9</v>
      </c>
      <c r="J24">
        <f>_xlfn.XLOOKUP(Table1[[#This Row],[player]],Table2[รหัส],Table2[attended],,0)</f>
        <v>1</v>
      </c>
      <c r="K24">
        <f>Table1[[#This Row],[win]]*10000+Table1[[#This Row],[point]]</f>
        <v>10205</v>
      </c>
    </row>
    <row r="25" spans="1:11" x14ac:dyDescent="0.25">
      <c r="A25">
        <v>2</v>
      </c>
      <c r="B25">
        <v>2</v>
      </c>
      <c r="C25">
        <v>9</v>
      </c>
      <c r="D25">
        <v>0</v>
      </c>
      <c r="E25">
        <v>-205</v>
      </c>
      <c r="F25">
        <v>1</v>
      </c>
      <c r="G25">
        <f>1-Table1[[#This Row],[win]]</f>
        <v>1</v>
      </c>
      <c r="H25">
        <f>IF(Table1[[#This Row],[win]]=Table1[[#This Row],[loss]],1,0)</f>
        <v>0</v>
      </c>
      <c r="I25" cm="1">
        <f t="array" ref="I25">_xlfn.XLOOKUP(1,(Table1[[#This Row],[game]]=Table1[game])*(Table1[Table]=Table1[[#This Row],[Table]])*(Table1[player]&lt;&gt;Table1[[#This Row],[player]]),Table1[player],,0)</f>
        <v>4</v>
      </c>
      <c r="J25">
        <f>_xlfn.XLOOKUP(Table1[[#This Row],[player]],Table2[รหัส],Table2[attended],,0)</f>
        <v>1</v>
      </c>
      <c r="K25">
        <f>Table1[[#This Row],[win]]*10000+Table1[[#This Row],[point]]</f>
        <v>-205</v>
      </c>
    </row>
    <row r="26" spans="1:11" x14ac:dyDescent="0.25">
      <c r="A26">
        <v>2</v>
      </c>
      <c r="B26">
        <v>4</v>
      </c>
      <c r="C26">
        <v>8</v>
      </c>
      <c r="D26">
        <v>1</v>
      </c>
      <c r="E26">
        <f>325-284</f>
        <v>41</v>
      </c>
      <c r="F26">
        <v>1</v>
      </c>
      <c r="G26">
        <f>1-Table1[[#This Row],[win]]</f>
        <v>0</v>
      </c>
      <c r="H26">
        <f>IF(Table1[[#This Row],[win]]=Table1[[#This Row],[loss]],1,0)</f>
        <v>0</v>
      </c>
      <c r="I26" cm="1">
        <f t="array" ref="I26">_xlfn.XLOOKUP(1,(Table1[[#This Row],[game]]=Table1[game])*(Table1[Table]=Table1[[#This Row],[Table]])*(Table1[player]&lt;&gt;Table1[[#This Row],[player]]),Table1[player],,0)</f>
        <v>3</v>
      </c>
      <c r="J26">
        <f>_xlfn.XLOOKUP(Table1[[#This Row],[player]],Table2[รหัส],Table2[attended],,0)</f>
        <v>1</v>
      </c>
      <c r="K26">
        <f>Table1[[#This Row],[win]]*10000+Table1[[#This Row],[point]]</f>
        <v>10041</v>
      </c>
    </row>
    <row r="27" spans="1:11" x14ac:dyDescent="0.25">
      <c r="A27">
        <v>2</v>
      </c>
      <c r="B27">
        <v>4</v>
      </c>
      <c r="C27">
        <v>3</v>
      </c>
      <c r="D27">
        <v>0</v>
      </c>
      <c r="E27">
        <v>-41</v>
      </c>
      <c r="F27">
        <v>0</v>
      </c>
      <c r="G27">
        <f>1-Table1[[#This Row],[win]]</f>
        <v>1</v>
      </c>
      <c r="H27">
        <f>IF(Table1[[#This Row],[win]]=Table1[[#This Row],[loss]],1,0)</f>
        <v>0</v>
      </c>
      <c r="I27" cm="1">
        <f t="array" ref="I27">_xlfn.XLOOKUP(1,(Table1[[#This Row],[game]]=Table1[game])*(Table1[Table]=Table1[[#This Row],[Table]])*(Table1[player]&lt;&gt;Table1[[#This Row],[player]]),Table1[player],,0)</f>
        <v>8</v>
      </c>
      <c r="J27">
        <f>_xlfn.XLOOKUP(Table1[[#This Row],[player]],Table2[รหัส],Table2[attended],,0)</f>
        <v>1</v>
      </c>
      <c r="K27">
        <f>Table1[[#This Row],[win]]*10000+Table1[[#This Row],[point]]</f>
        <v>-41</v>
      </c>
    </row>
    <row r="28" spans="1:11" x14ac:dyDescent="0.25">
      <c r="A28">
        <v>2</v>
      </c>
      <c r="B28">
        <v>3</v>
      </c>
      <c r="C28">
        <v>6</v>
      </c>
      <c r="D28">
        <v>1</v>
      </c>
      <c r="E28">
        <v>22</v>
      </c>
      <c r="F28">
        <v>0</v>
      </c>
      <c r="G28">
        <f>1-Table1[[#This Row],[win]]</f>
        <v>0</v>
      </c>
      <c r="H28">
        <f>IF(Table1[[#This Row],[win]]=Table1[[#This Row],[loss]],1,0)</f>
        <v>0</v>
      </c>
      <c r="I28" cm="1">
        <f t="array" ref="I28">_xlfn.XLOOKUP(1,(Table1[[#This Row],[game]]=Table1[game])*(Table1[Table]=Table1[[#This Row],[Table]])*(Table1[player]&lt;&gt;Table1[[#This Row],[player]]),Table1[player],,0)</f>
        <v>11</v>
      </c>
      <c r="J28">
        <f>_xlfn.XLOOKUP(Table1[[#This Row],[player]],Table2[รหัส],Table2[attended],,0)</f>
        <v>1</v>
      </c>
      <c r="K28">
        <f>Table1[[#This Row],[win]]*10000+Table1[[#This Row],[point]]</f>
        <v>10022</v>
      </c>
    </row>
    <row r="29" spans="1:11" x14ac:dyDescent="0.25">
      <c r="A29">
        <v>2</v>
      </c>
      <c r="B29">
        <v>3</v>
      </c>
      <c r="C29">
        <v>11</v>
      </c>
      <c r="D29">
        <v>0</v>
      </c>
      <c r="E29">
        <v>-22</v>
      </c>
      <c r="F29">
        <v>1</v>
      </c>
      <c r="G29">
        <f>1-Table1[[#This Row],[win]]</f>
        <v>1</v>
      </c>
      <c r="H29">
        <f>IF(Table1[[#This Row],[win]]=Table1[[#This Row],[loss]],1,0)</f>
        <v>0</v>
      </c>
      <c r="I29" cm="1">
        <f t="array" ref="I29">_xlfn.XLOOKUP(1,(Table1[[#This Row],[game]]=Table1[game])*(Table1[Table]=Table1[[#This Row],[Table]])*(Table1[player]&lt;&gt;Table1[[#This Row],[player]]),Table1[player],,0)</f>
        <v>6</v>
      </c>
      <c r="J29">
        <f>_xlfn.XLOOKUP(Table1[[#This Row],[player]],Table2[รหัส],Table2[attended],,0)</f>
        <v>1</v>
      </c>
      <c r="K29">
        <f>Table1[[#This Row],[win]]*10000+Table1[[#This Row],[point]]</f>
        <v>-22</v>
      </c>
    </row>
    <row r="30" spans="1:11" x14ac:dyDescent="0.25">
      <c r="A30">
        <v>3</v>
      </c>
      <c r="B30">
        <v>1</v>
      </c>
      <c r="C30">
        <v>1</v>
      </c>
      <c r="D30">
        <v>1</v>
      </c>
      <c r="E30">
        <v>156</v>
      </c>
      <c r="F30">
        <v>1</v>
      </c>
      <c r="G30">
        <f>1-Table1[[#This Row],[win]]</f>
        <v>0</v>
      </c>
      <c r="H30">
        <f>IF(Table1[[#This Row],[win]]=Table1[[#This Row],[loss]],1,0)</f>
        <v>0</v>
      </c>
      <c r="I30" cm="1">
        <f t="array" ref="I30">_xlfn.XLOOKUP(1,(Table1[[#This Row],[game]]=Table1[game])*(Table1[Table]=Table1[[#This Row],[Table]])*(Table1[player]&lt;&gt;Table1[[#This Row],[player]]),Table1[player],,0)</f>
        <v>6</v>
      </c>
      <c r="J30">
        <f>_xlfn.XLOOKUP(Table1[[#This Row],[player]],Table2[รหัส],Table2[attended],,0)</f>
        <v>1</v>
      </c>
      <c r="K30">
        <f>Table1[[#This Row],[win]]*10000+Table1[[#This Row],[point]]</f>
        <v>10156</v>
      </c>
    </row>
    <row r="31" spans="1:11" x14ac:dyDescent="0.25">
      <c r="A31">
        <v>3</v>
      </c>
      <c r="B31">
        <v>1</v>
      </c>
      <c r="C31">
        <v>6</v>
      </c>
      <c r="D31">
        <v>0</v>
      </c>
      <c r="E31">
        <v>-156</v>
      </c>
      <c r="F31">
        <v>0</v>
      </c>
      <c r="G31">
        <f>1-Table1[[#This Row],[win]]</f>
        <v>1</v>
      </c>
      <c r="H31">
        <f>IF(Table1[[#This Row],[win]]=Table1[[#This Row],[loss]],1,0)</f>
        <v>0</v>
      </c>
      <c r="I31" cm="1">
        <f t="array" ref="I31">_xlfn.XLOOKUP(1,(Table1[[#This Row],[game]]=Table1[game])*(Table1[Table]=Table1[[#This Row],[Table]])*(Table1[player]&lt;&gt;Table1[[#This Row],[player]]),Table1[player],,0)</f>
        <v>1</v>
      </c>
      <c r="J31">
        <f>_xlfn.XLOOKUP(Table1[[#This Row],[player]],Table2[รหัส],Table2[attended],,0)</f>
        <v>1</v>
      </c>
      <c r="K31">
        <f>Table1[[#This Row],[win]]*10000+Table1[[#This Row],[point]]</f>
        <v>-156</v>
      </c>
    </row>
    <row r="32" spans="1:11" x14ac:dyDescent="0.25">
      <c r="A32">
        <v>3</v>
      </c>
      <c r="B32">
        <v>3</v>
      </c>
      <c r="C32">
        <v>4</v>
      </c>
      <c r="D32">
        <v>1</v>
      </c>
      <c r="E32">
        <v>79</v>
      </c>
      <c r="F32">
        <v>1</v>
      </c>
      <c r="G32">
        <f>1-Table1[[#This Row],[win]]</f>
        <v>0</v>
      </c>
      <c r="H32">
        <f>IF(Table1[[#This Row],[win]]=Table1[[#This Row],[loss]],1,0)</f>
        <v>0</v>
      </c>
      <c r="I32" cm="1">
        <f t="array" ref="I32">_xlfn.XLOOKUP(1,(Table1[[#This Row],[game]]=Table1[game])*(Table1[Table]=Table1[[#This Row],[Table]])*(Table1[player]&lt;&gt;Table1[[#This Row],[player]]),Table1[player],,0)</f>
        <v>5</v>
      </c>
      <c r="J32">
        <f>_xlfn.XLOOKUP(Table1[[#This Row],[player]],Table2[รหัส],Table2[attended],,0)</f>
        <v>1</v>
      </c>
      <c r="K32">
        <f>Table1[[#This Row],[win]]*10000+Table1[[#This Row],[point]]</f>
        <v>10079</v>
      </c>
    </row>
    <row r="33" spans="1:11" x14ac:dyDescent="0.25">
      <c r="A33">
        <v>3</v>
      </c>
      <c r="B33">
        <v>3</v>
      </c>
      <c r="C33">
        <v>5</v>
      </c>
      <c r="D33">
        <v>0</v>
      </c>
      <c r="E33">
        <v>-79</v>
      </c>
      <c r="F33">
        <v>0</v>
      </c>
      <c r="G33">
        <f>1-Table1[[#This Row],[win]]</f>
        <v>1</v>
      </c>
      <c r="H33">
        <f>IF(Table1[[#This Row],[win]]=Table1[[#This Row],[loss]],1,0)</f>
        <v>0</v>
      </c>
      <c r="I33" cm="1">
        <f t="array" ref="I33">_xlfn.XLOOKUP(1,(Table1[[#This Row],[game]]=Table1[game])*(Table1[Table]=Table1[[#This Row],[Table]])*(Table1[player]&lt;&gt;Table1[[#This Row],[player]]),Table1[player],,0)</f>
        <v>4</v>
      </c>
      <c r="J33">
        <f>_xlfn.XLOOKUP(Table1[[#This Row],[player]],Table2[รหัส],Table2[attended],,0)</f>
        <v>1</v>
      </c>
      <c r="K33">
        <f>Table1[[#This Row],[win]]*10000+Table1[[#This Row],[point]]</f>
        <v>-79</v>
      </c>
    </row>
    <row r="34" spans="1:11" x14ac:dyDescent="0.25">
      <c r="A34">
        <v>3</v>
      </c>
      <c r="B34">
        <v>4</v>
      </c>
      <c r="C34">
        <v>3</v>
      </c>
      <c r="D34">
        <v>1</v>
      </c>
      <c r="E34">
        <v>100</v>
      </c>
      <c r="F34">
        <v>1</v>
      </c>
      <c r="G34">
        <f>1-Table1[[#This Row],[win]]</f>
        <v>0</v>
      </c>
      <c r="H34">
        <f>IF(Table1[[#This Row],[win]]=Table1[[#This Row],[loss]],1,0)</f>
        <v>0</v>
      </c>
      <c r="I34" cm="1">
        <f t="array" ref="I34">_xlfn.XLOOKUP(1,(Table1[[#This Row],[game]]=Table1[game])*(Table1[Table]=Table1[[#This Row],[Table]])*(Table1[player]&lt;&gt;Table1[[#This Row],[player]]),Table1[player],,0)</f>
        <v>9</v>
      </c>
      <c r="J34">
        <f>_xlfn.XLOOKUP(Table1[[#This Row],[player]],Table2[รหัส],Table2[attended],,0)</f>
        <v>1</v>
      </c>
      <c r="K34">
        <f>Table1[[#This Row],[win]]*10000+Table1[[#This Row],[point]]</f>
        <v>10100</v>
      </c>
    </row>
    <row r="35" spans="1:11" x14ac:dyDescent="0.25">
      <c r="A35">
        <v>3</v>
      </c>
      <c r="B35">
        <v>4</v>
      </c>
      <c r="C35">
        <v>9</v>
      </c>
      <c r="D35">
        <v>0</v>
      </c>
      <c r="E35">
        <v>-100</v>
      </c>
      <c r="F35">
        <v>0</v>
      </c>
      <c r="G35">
        <f>1-Table1[[#This Row],[win]]</f>
        <v>1</v>
      </c>
      <c r="H35">
        <f>IF(Table1[[#This Row],[win]]=Table1[[#This Row],[loss]],1,0)</f>
        <v>0</v>
      </c>
      <c r="I35" cm="1">
        <f t="array" ref="I35">_xlfn.XLOOKUP(1,(Table1[[#This Row],[game]]=Table1[game])*(Table1[Table]=Table1[[#This Row],[Table]])*(Table1[player]&lt;&gt;Table1[[#This Row],[player]]),Table1[player],,0)</f>
        <v>3</v>
      </c>
      <c r="J35">
        <f>_xlfn.XLOOKUP(Table1[[#This Row],[player]],Table2[รหัส],Table2[attended],,0)</f>
        <v>1</v>
      </c>
      <c r="K35">
        <f>Table1[[#This Row],[win]]*10000+Table1[[#This Row],[point]]</f>
        <v>-100</v>
      </c>
    </row>
    <row r="36" spans="1:11" x14ac:dyDescent="0.25">
      <c r="A36">
        <v>3</v>
      </c>
      <c r="B36">
        <v>2</v>
      </c>
      <c r="C36">
        <v>8</v>
      </c>
      <c r="D36">
        <v>1</v>
      </c>
      <c r="E36">
        <v>147</v>
      </c>
      <c r="F36">
        <v>1</v>
      </c>
      <c r="G36">
        <f>1-Table1[[#This Row],[win]]</f>
        <v>0</v>
      </c>
      <c r="H36">
        <f>IF(Table1[[#This Row],[win]]=Table1[[#This Row],[loss]],1,0)</f>
        <v>0</v>
      </c>
      <c r="I36" cm="1">
        <f t="array" ref="I36">_xlfn.XLOOKUP(1,(Table1[[#This Row],[game]]=Table1[game])*(Table1[Table]=Table1[[#This Row],[Table]])*(Table1[player]&lt;&gt;Table1[[#This Row],[player]]),Table1[player],,0)</f>
        <v>11</v>
      </c>
      <c r="J36">
        <f>_xlfn.XLOOKUP(Table1[[#This Row],[player]],Table2[รหัส],Table2[attended],,0)</f>
        <v>1</v>
      </c>
      <c r="K36">
        <f>Table1[[#This Row],[win]]*10000+Table1[[#This Row],[point]]</f>
        <v>10147</v>
      </c>
    </row>
    <row r="37" spans="1:11" x14ac:dyDescent="0.25">
      <c r="A37">
        <v>3</v>
      </c>
      <c r="B37">
        <v>2</v>
      </c>
      <c r="C37">
        <v>11</v>
      </c>
      <c r="D37">
        <v>0</v>
      </c>
      <c r="E37">
        <v>-147</v>
      </c>
      <c r="F37">
        <v>0</v>
      </c>
      <c r="G37">
        <f>1-Table1[[#This Row],[win]]</f>
        <v>1</v>
      </c>
      <c r="H37">
        <f>IF(Table1[[#This Row],[win]]=Table1[[#This Row],[loss]],1,0)</f>
        <v>0</v>
      </c>
      <c r="I37" cm="1">
        <f t="array" ref="I37">_xlfn.XLOOKUP(1,(Table1[[#This Row],[game]]=Table1[game])*(Table1[Table]=Table1[[#This Row],[Table]])*(Table1[player]&lt;&gt;Table1[[#This Row],[player]]),Table1[player],,0)</f>
        <v>8</v>
      </c>
      <c r="J37">
        <f>_xlfn.XLOOKUP(Table1[[#This Row],[player]],Table2[รหัส],Table2[attended],,0)</f>
        <v>1</v>
      </c>
      <c r="K37">
        <f>Table1[[#This Row],[win]]*10000+Table1[[#This Row],[point]]</f>
        <v>-147</v>
      </c>
    </row>
    <row r="38" spans="1:11" x14ac:dyDescent="0.25">
      <c r="A38">
        <v>4</v>
      </c>
      <c r="B38">
        <v>1</v>
      </c>
      <c r="C38">
        <v>1</v>
      </c>
      <c r="D38">
        <v>1</v>
      </c>
      <c r="E38">
        <v>225</v>
      </c>
      <c r="F38">
        <v>1</v>
      </c>
      <c r="G38">
        <f>1-Table1[[#This Row],[win]]</f>
        <v>0</v>
      </c>
      <c r="H38">
        <f>IF(Table1[[#This Row],[win]]=Table1[[#This Row],[loss]],1,0)</f>
        <v>0</v>
      </c>
      <c r="I38" cm="1">
        <f t="array" ref="I38">_xlfn.XLOOKUP(1,(Table1[[#This Row],[game]]=Table1[game])*(Table1[Table]=Table1[[#This Row],[Table]])*(Table1[player]&lt;&gt;Table1[[#This Row],[player]]),Table1[player],,0)</f>
        <v>8</v>
      </c>
      <c r="J38">
        <f>_xlfn.XLOOKUP(Table1[[#This Row],[player]],Table2[รหัส],Table2[attended],,0)</f>
        <v>1</v>
      </c>
      <c r="K38">
        <f>Table1[[#This Row],[win]]*10000+Table1[[#This Row],[point]]</f>
        <v>10225</v>
      </c>
    </row>
    <row r="39" spans="1:11" x14ac:dyDescent="0.25">
      <c r="A39">
        <v>4</v>
      </c>
      <c r="B39">
        <v>1</v>
      </c>
      <c r="C39">
        <v>8</v>
      </c>
      <c r="D39">
        <v>0</v>
      </c>
      <c r="E39">
        <v>-225</v>
      </c>
      <c r="F39">
        <v>0</v>
      </c>
      <c r="G39">
        <f>1-Table1[[#This Row],[win]]</f>
        <v>1</v>
      </c>
      <c r="H39">
        <f>IF(Table1[[#This Row],[win]]=Table1[[#This Row],[loss]],1,0)</f>
        <v>0</v>
      </c>
      <c r="I39" cm="1">
        <f t="array" ref="I39">_xlfn.XLOOKUP(1,(Table1[[#This Row],[game]]=Table1[game])*(Table1[Table]=Table1[[#This Row],[Table]])*(Table1[player]&lt;&gt;Table1[[#This Row],[player]]),Table1[player],,0)</f>
        <v>1</v>
      </c>
      <c r="J39">
        <f>_xlfn.XLOOKUP(Table1[[#This Row],[player]],Table2[รหัส],Table2[attended],,0)</f>
        <v>1</v>
      </c>
      <c r="K39">
        <f>Table1[[#This Row],[win]]*10000+Table1[[#This Row],[point]]</f>
        <v>-225</v>
      </c>
    </row>
    <row r="40" spans="1:11" x14ac:dyDescent="0.25">
      <c r="A40">
        <v>4</v>
      </c>
      <c r="B40">
        <v>2</v>
      </c>
      <c r="C40">
        <v>6</v>
      </c>
      <c r="D40">
        <v>1</v>
      </c>
      <c r="E40">
        <v>76</v>
      </c>
      <c r="F40">
        <v>1</v>
      </c>
      <c r="G40">
        <f>1-Table1[[#This Row],[win]]</f>
        <v>0</v>
      </c>
      <c r="H40">
        <f>IF(Table1[[#This Row],[win]]=Table1[[#This Row],[loss]],1,0)</f>
        <v>0</v>
      </c>
      <c r="I40" cm="1">
        <f t="array" ref="I40">_xlfn.XLOOKUP(1,(Table1[[#This Row],[game]]=Table1[game])*(Table1[Table]=Table1[[#This Row],[Table]])*(Table1[player]&lt;&gt;Table1[[#This Row],[player]]),Table1[player],,0)</f>
        <v>4</v>
      </c>
      <c r="J40">
        <f>_xlfn.XLOOKUP(Table1[[#This Row],[player]],Table2[รหัส],Table2[attended],,0)</f>
        <v>1</v>
      </c>
      <c r="K40">
        <f>Table1[[#This Row],[win]]*10000+Table1[[#This Row],[point]]</f>
        <v>10076</v>
      </c>
    </row>
    <row r="41" spans="1:11" x14ac:dyDescent="0.25">
      <c r="A41">
        <v>4</v>
      </c>
      <c r="B41">
        <v>2</v>
      </c>
      <c r="C41">
        <v>4</v>
      </c>
      <c r="D41">
        <v>0</v>
      </c>
      <c r="E41">
        <v>-76</v>
      </c>
      <c r="F41">
        <v>0</v>
      </c>
      <c r="G41">
        <f>1-Table1[[#This Row],[win]]</f>
        <v>1</v>
      </c>
      <c r="H41">
        <f>IF(Table1[[#This Row],[win]]=Table1[[#This Row],[loss]],1,0)</f>
        <v>0</v>
      </c>
      <c r="I41" cm="1">
        <f t="array" ref="I41">_xlfn.XLOOKUP(1,(Table1[[#This Row],[game]]=Table1[game])*(Table1[Table]=Table1[[#This Row],[Table]])*(Table1[player]&lt;&gt;Table1[[#This Row],[player]]),Table1[player],,0)</f>
        <v>6</v>
      </c>
      <c r="J41">
        <f>_xlfn.XLOOKUP(Table1[[#This Row],[player]],Table2[รหัส],Table2[attended],,0)</f>
        <v>1</v>
      </c>
      <c r="K41">
        <f>Table1[[#This Row],[win]]*10000+Table1[[#This Row],[point]]</f>
        <v>-76</v>
      </c>
    </row>
    <row r="42" spans="1:11" x14ac:dyDescent="0.25">
      <c r="A42">
        <v>4</v>
      </c>
      <c r="B42">
        <v>4</v>
      </c>
      <c r="C42">
        <v>11</v>
      </c>
      <c r="D42">
        <v>1</v>
      </c>
      <c r="E42">
        <v>36</v>
      </c>
      <c r="F42">
        <v>1</v>
      </c>
      <c r="G42">
        <f>1-Table1[[#This Row],[win]]</f>
        <v>0</v>
      </c>
      <c r="H42">
        <f>IF(Table1[[#This Row],[win]]=Table1[[#This Row],[loss]],1,0)</f>
        <v>0</v>
      </c>
      <c r="I42" cm="1">
        <f t="array" ref="I42">_xlfn.XLOOKUP(1,(Table1[[#This Row],[game]]=Table1[game])*(Table1[Table]=Table1[[#This Row],[Table]])*(Table1[player]&lt;&gt;Table1[[#This Row],[player]]),Table1[player],,0)</f>
        <v>9</v>
      </c>
      <c r="J42">
        <f>_xlfn.XLOOKUP(Table1[[#This Row],[player]],Table2[รหัส],Table2[attended],,0)</f>
        <v>1</v>
      </c>
      <c r="K42">
        <f>Table1[[#This Row],[win]]*10000+Table1[[#This Row],[point]]</f>
        <v>10036</v>
      </c>
    </row>
    <row r="43" spans="1:11" x14ac:dyDescent="0.25">
      <c r="A43">
        <v>4</v>
      </c>
      <c r="B43">
        <v>4</v>
      </c>
      <c r="C43">
        <v>9</v>
      </c>
      <c r="D43">
        <v>0</v>
      </c>
      <c r="E43">
        <v>-36</v>
      </c>
      <c r="F43">
        <v>0</v>
      </c>
      <c r="G43">
        <f>1-Table1[[#This Row],[win]]</f>
        <v>1</v>
      </c>
      <c r="H43">
        <f>IF(Table1[[#This Row],[win]]=Table1[[#This Row],[loss]],1,0)</f>
        <v>0</v>
      </c>
      <c r="I43" cm="1">
        <f t="array" ref="I43">_xlfn.XLOOKUP(1,(Table1[[#This Row],[game]]=Table1[game])*(Table1[Table]=Table1[[#This Row],[Table]])*(Table1[player]&lt;&gt;Table1[[#This Row],[player]]),Table1[player],,0)</f>
        <v>11</v>
      </c>
      <c r="J43">
        <f>_xlfn.XLOOKUP(Table1[[#This Row],[player]],Table2[รหัส],Table2[attended],,0)</f>
        <v>1</v>
      </c>
      <c r="K43">
        <f>Table1[[#This Row],[win]]*10000+Table1[[#This Row],[point]]</f>
        <v>-36</v>
      </c>
    </row>
    <row r="44" spans="1:11" x14ac:dyDescent="0.25">
      <c r="A44">
        <v>4</v>
      </c>
      <c r="B44">
        <v>3</v>
      </c>
      <c r="C44">
        <v>3</v>
      </c>
      <c r="D44">
        <v>1</v>
      </c>
      <c r="E44">
        <v>23</v>
      </c>
      <c r="F44">
        <v>0</v>
      </c>
      <c r="G44">
        <f>1-Table1[[#This Row],[win]]</f>
        <v>0</v>
      </c>
      <c r="H44">
        <f>IF(Table1[[#This Row],[win]]=Table1[[#This Row],[loss]],1,0)</f>
        <v>0</v>
      </c>
      <c r="I44" cm="1">
        <f t="array" ref="I44">_xlfn.XLOOKUP(1,(Table1[[#This Row],[game]]=Table1[game])*(Table1[Table]=Table1[[#This Row],[Table]])*(Table1[player]&lt;&gt;Table1[[#This Row],[player]]),Table1[player],,0)</f>
        <v>5</v>
      </c>
      <c r="J44">
        <f>_xlfn.XLOOKUP(Table1[[#This Row],[player]],Table2[รหัส],Table2[attended],,0)</f>
        <v>1</v>
      </c>
      <c r="K44">
        <f>Table1[[#This Row],[win]]*10000+Table1[[#This Row],[point]]</f>
        <v>10023</v>
      </c>
    </row>
    <row r="45" spans="1:11" x14ac:dyDescent="0.25">
      <c r="A45">
        <v>4</v>
      </c>
      <c r="B45">
        <v>3</v>
      </c>
      <c r="C45">
        <v>5</v>
      </c>
      <c r="D45">
        <v>0</v>
      </c>
      <c r="E45">
        <v>-23</v>
      </c>
      <c r="F45">
        <v>1</v>
      </c>
      <c r="G45">
        <f>1-Table1[[#This Row],[win]]</f>
        <v>1</v>
      </c>
      <c r="H45">
        <f>IF(Table1[[#This Row],[win]]=Table1[[#This Row],[loss]],1,0)</f>
        <v>0</v>
      </c>
      <c r="I45" cm="1">
        <f t="array" ref="I45">_xlfn.XLOOKUP(1,(Table1[[#This Row],[game]]=Table1[game])*(Table1[Table]=Table1[[#This Row],[Table]])*(Table1[player]&lt;&gt;Table1[[#This Row],[player]]),Table1[player],,0)</f>
        <v>3</v>
      </c>
      <c r="J45">
        <f>_xlfn.XLOOKUP(Table1[[#This Row],[player]],Table2[รหัส],Table2[attended],,0)</f>
        <v>1</v>
      </c>
      <c r="K45">
        <f>Table1[[#This Row],[win]]*10000+Table1[[#This Row],[point]]</f>
        <v>-23</v>
      </c>
    </row>
    <row r="46" spans="1:11" x14ac:dyDescent="0.25">
      <c r="A46">
        <v>5</v>
      </c>
      <c r="B46">
        <v>1</v>
      </c>
      <c r="C46">
        <v>1</v>
      </c>
      <c r="D46">
        <v>1</v>
      </c>
      <c r="E46">
        <f>108+47</f>
        <v>155</v>
      </c>
      <c r="G46">
        <f>1-Table1[[#This Row],[win]]</f>
        <v>0</v>
      </c>
      <c r="H46">
        <f>IF(Table1[[#This Row],[win]]=Table1[[#This Row],[loss]],1,0)</f>
        <v>0</v>
      </c>
      <c r="I46" cm="1">
        <f t="array" ref="I46">_xlfn.XLOOKUP(1,(Table1[[#This Row],[game]]=Table1[game])*(Table1[Table]=Table1[[#This Row],[Table]])*(Table1[player]&lt;&gt;Table1[[#This Row],[player]]),Table1[player],,0)</f>
        <v>6</v>
      </c>
      <c r="J46">
        <f>_xlfn.XLOOKUP(Table1[[#This Row],[player]],Table2[รหัส],Table2[attended],,0)</f>
        <v>1</v>
      </c>
      <c r="K46">
        <f>Table1[[#This Row],[win]]*10000+Table1[[#This Row],[point]]</f>
        <v>10155</v>
      </c>
    </row>
    <row r="47" spans="1:11" x14ac:dyDescent="0.25">
      <c r="A47">
        <v>5</v>
      </c>
      <c r="B47">
        <v>1</v>
      </c>
      <c r="C47">
        <v>6</v>
      </c>
      <c r="D47">
        <v>0</v>
      </c>
      <c r="E47">
        <v>-155</v>
      </c>
      <c r="G47">
        <f>1-Table1[[#This Row],[win]]</f>
        <v>1</v>
      </c>
      <c r="H47">
        <f>IF(Table1[[#This Row],[win]]=Table1[[#This Row],[loss]],1,0)</f>
        <v>0</v>
      </c>
      <c r="I47" cm="1">
        <f t="array" ref="I47">_xlfn.XLOOKUP(1,(Table1[[#This Row],[game]]=Table1[game])*(Table1[Table]=Table1[[#This Row],[Table]])*(Table1[player]&lt;&gt;Table1[[#This Row],[player]]),Table1[player],,0)</f>
        <v>1</v>
      </c>
      <c r="J47">
        <f>_xlfn.XLOOKUP(Table1[[#This Row],[player]],Table2[รหัส],Table2[attended],,0)</f>
        <v>1</v>
      </c>
      <c r="K47">
        <f>Table1[[#This Row],[win]]*10000+Table1[[#This Row],[point]]</f>
        <v>-155</v>
      </c>
    </row>
    <row r="48" spans="1:11" x14ac:dyDescent="0.25">
      <c r="A48">
        <v>5</v>
      </c>
      <c r="B48">
        <v>2</v>
      </c>
      <c r="C48">
        <v>4</v>
      </c>
      <c r="D48">
        <v>1</v>
      </c>
      <c r="E48">
        <f>210-66</f>
        <v>144</v>
      </c>
      <c r="G48">
        <f>1-Table1[[#This Row],[win]]</f>
        <v>0</v>
      </c>
      <c r="H48">
        <f>IF(Table1[[#This Row],[win]]=Table1[[#This Row],[loss]],1,0)</f>
        <v>0</v>
      </c>
      <c r="I48" cm="1">
        <f t="array" ref="I48">_xlfn.XLOOKUP(1,(Table1[[#This Row],[game]]=Table1[game])*(Table1[Table]=Table1[[#This Row],[Table]])*(Table1[player]&lt;&gt;Table1[[#This Row],[player]]),Table1[player],,0)</f>
        <v>8</v>
      </c>
      <c r="J48">
        <f>_xlfn.XLOOKUP(Table1[[#This Row],[player]],Table2[รหัส],Table2[attended],,0)</f>
        <v>1</v>
      </c>
      <c r="K48">
        <f>Table1[[#This Row],[win]]*10000+Table1[[#This Row],[point]]</f>
        <v>10144</v>
      </c>
    </row>
    <row r="49" spans="1:11" x14ac:dyDescent="0.25">
      <c r="A49">
        <v>5</v>
      </c>
      <c r="B49">
        <v>2</v>
      </c>
      <c r="C49">
        <v>8</v>
      </c>
      <c r="D49">
        <v>0</v>
      </c>
      <c r="E49">
        <v>-141</v>
      </c>
      <c r="G49">
        <f>1-Table1[[#This Row],[win]]</f>
        <v>1</v>
      </c>
      <c r="H49">
        <f>IF(Table1[[#This Row],[win]]=Table1[[#This Row],[loss]],1,0)</f>
        <v>0</v>
      </c>
      <c r="I49" cm="1">
        <f t="array" ref="I49">_xlfn.XLOOKUP(1,(Table1[[#This Row],[game]]=Table1[game])*(Table1[Table]=Table1[[#This Row],[Table]])*(Table1[player]&lt;&gt;Table1[[#This Row],[player]]),Table1[player],,0)</f>
        <v>4</v>
      </c>
      <c r="J49">
        <f>_xlfn.XLOOKUP(Table1[[#This Row],[player]],Table2[รหัส],Table2[attended],,0)</f>
        <v>1</v>
      </c>
      <c r="K49">
        <f>Table1[[#This Row],[win]]*10000+Table1[[#This Row],[point]]</f>
        <v>-141</v>
      </c>
    </row>
    <row r="50" spans="1:11" x14ac:dyDescent="0.25">
      <c r="A50">
        <v>5</v>
      </c>
      <c r="B50">
        <v>3</v>
      </c>
      <c r="C50">
        <v>3</v>
      </c>
      <c r="D50">
        <v>0</v>
      </c>
      <c r="E50">
        <v>-78</v>
      </c>
      <c r="G50">
        <f>1-Table1[[#This Row],[win]]</f>
        <v>1</v>
      </c>
      <c r="H50">
        <f>IF(Table1[[#This Row],[win]]=Table1[[#This Row],[loss]],1,0)</f>
        <v>0</v>
      </c>
      <c r="I50" cm="1">
        <f t="array" ref="I50">_xlfn.XLOOKUP(1,(Table1[[#This Row],[game]]=Table1[game])*(Table1[Table]=Table1[[#This Row],[Table]])*(Table1[player]&lt;&gt;Table1[[#This Row],[player]]),Table1[player],,0)</f>
        <v>11</v>
      </c>
      <c r="J50">
        <f>_xlfn.XLOOKUP(Table1[[#This Row],[player]],Table2[รหัส],Table2[attended],,0)</f>
        <v>1</v>
      </c>
      <c r="K50">
        <f>Table1[[#This Row],[win]]*10000+Table1[[#This Row],[point]]</f>
        <v>-78</v>
      </c>
    </row>
    <row r="51" spans="1:11" x14ac:dyDescent="0.25">
      <c r="A51">
        <v>5</v>
      </c>
      <c r="B51">
        <v>3</v>
      </c>
      <c r="C51">
        <v>11</v>
      </c>
      <c r="D51">
        <v>1</v>
      </c>
      <c r="E51">
        <v>78</v>
      </c>
      <c r="G51">
        <f>1-Table1[[#This Row],[win]]</f>
        <v>0</v>
      </c>
      <c r="H51">
        <f>IF(Table1[[#This Row],[win]]=Table1[[#This Row],[loss]],1,0)</f>
        <v>0</v>
      </c>
      <c r="I51" cm="1">
        <f t="array" ref="I51">_xlfn.XLOOKUP(1,(Table1[[#This Row],[game]]=Table1[game])*(Table1[Table]=Table1[[#This Row],[Table]])*(Table1[player]&lt;&gt;Table1[[#This Row],[player]]),Table1[player],,0)</f>
        <v>3</v>
      </c>
      <c r="J51">
        <f>_xlfn.XLOOKUP(Table1[[#This Row],[player]],Table2[รหัส],Table2[attended],,0)</f>
        <v>1</v>
      </c>
      <c r="K51">
        <f>Table1[[#This Row],[win]]*10000+Table1[[#This Row],[point]]</f>
        <v>10078</v>
      </c>
    </row>
    <row r="52" spans="1:11" x14ac:dyDescent="0.25">
      <c r="A52">
        <v>5</v>
      </c>
      <c r="B52">
        <v>4</v>
      </c>
      <c r="C52">
        <v>5</v>
      </c>
      <c r="D52">
        <v>1</v>
      </c>
      <c r="E52">
        <v>103</v>
      </c>
      <c r="G52">
        <f>1-Table1[[#This Row],[win]]</f>
        <v>0</v>
      </c>
      <c r="H52">
        <f>IF(Table1[[#This Row],[win]]=Table1[[#This Row],[loss]],1,0)</f>
        <v>0</v>
      </c>
      <c r="I52" cm="1">
        <f t="array" ref="I52">_xlfn.XLOOKUP(1,(Table1[[#This Row],[game]]=Table1[game])*(Table1[Table]=Table1[[#This Row],[Table]])*(Table1[player]&lt;&gt;Table1[[#This Row],[player]]),Table1[player],,0)</f>
        <v>9</v>
      </c>
      <c r="J52">
        <f>_xlfn.XLOOKUP(Table1[[#This Row],[player]],Table2[รหัส],Table2[attended],,0)</f>
        <v>1</v>
      </c>
      <c r="K52">
        <f>Table1[[#This Row],[win]]*10000+Table1[[#This Row],[point]]</f>
        <v>10103</v>
      </c>
    </row>
    <row r="53" spans="1:11" x14ac:dyDescent="0.25">
      <c r="A53">
        <v>5</v>
      </c>
      <c r="B53">
        <v>4</v>
      </c>
      <c r="C53">
        <v>9</v>
      </c>
      <c r="D53">
        <v>0</v>
      </c>
      <c r="E53">
        <v>-103</v>
      </c>
      <c r="G53">
        <f>1-Table1[[#This Row],[win]]</f>
        <v>1</v>
      </c>
      <c r="H53">
        <f>IF(Table1[[#This Row],[win]]=Table1[[#This Row],[loss]],1,0)</f>
        <v>0</v>
      </c>
      <c r="I53" cm="1">
        <f t="array" ref="I53">_xlfn.XLOOKUP(1,(Table1[[#This Row],[game]]=Table1[game])*(Table1[Table]=Table1[[#This Row],[Table]])*(Table1[player]&lt;&gt;Table1[[#This Row],[player]]),Table1[player],,0)</f>
        <v>5</v>
      </c>
      <c r="J53">
        <f>_xlfn.XLOOKUP(Table1[[#This Row],[player]],Table2[รหัส],Table2[attended],,0)</f>
        <v>1</v>
      </c>
      <c r="K53">
        <f>Table1[[#This Row],[win]]*10000+Table1[[#This Row],[point]]</f>
        <v>-103</v>
      </c>
    </row>
    <row r="54" spans="1:11" x14ac:dyDescent="0.25">
      <c r="A54">
        <v>6</v>
      </c>
      <c r="B54">
        <v>1</v>
      </c>
      <c r="C54">
        <v>1</v>
      </c>
      <c r="D54">
        <v>1</v>
      </c>
      <c r="E54">
        <f>932-884</f>
        <v>48</v>
      </c>
      <c r="G54">
        <f>1-Table1[[#This Row],[win]]</f>
        <v>0</v>
      </c>
      <c r="H54">
        <f>IF(Table1[[#This Row],[win]]=Table1[[#This Row],[loss]],1,0)</f>
        <v>0</v>
      </c>
      <c r="I54" cm="1">
        <f t="array" ref="I54">_xlfn.XLOOKUP(1,(Table1[[#This Row],[game]]=Table1[game])*(Table1[Table]=Table1[[#This Row],[Table]])*(Table1[player]&lt;&gt;Table1[[#This Row],[player]]),Table1[player],,0)</f>
        <v>4</v>
      </c>
      <c r="J54">
        <f>_xlfn.XLOOKUP(Table1[[#This Row],[player]],Table2[รหัส],Table2[attended],,0)</f>
        <v>1</v>
      </c>
      <c r="K54">
        <f>Table1[[#This Row],[win]]*10000+Table1[[#This Row],[point]]</f>
        <v>10048</v>
      </c>
    </row>
    <row r="55" spans="1:11" x14ac:dyDescent="0.25">
      <c r="A55">
        <v>6</v>
      </c>
      <c r="B55">
        <v>1</v>
      </c>
      <c r="C55">
        <v>4</v>
      </c>
      <c r="D55">
        <v>0</v>
      </c>
      <c r="E55">
        <v>-48</v>
      </c>
      <c r="G55">
        <f>1-Table1[[#This Row],[win]]</f>
        <v>1</v>
      </c>
      <c r="H55">
        <f>IF(Table1[[#This Row],[win]]=Table1[[#This Row],[loss]],1,0)</f>
        <v>0</v>
      </c>
      <c r="I55" cm="1">
        <f t="array" ref="I55">_xlfn.XLOOKUP(1,(Table1[[#This Row],[game]]=Table1[game])*(Table1[Table]=Table1[[#This Row],[Table]])*(Table1[player]&lt;&gt;Table1[[#This Row],[player]]),Table1[player],,0)</f>
        <v>1</v>
      </c>
      <c r="J55">
        <f>_xlfn.XLOOKUP(Table1[[#This Row],[player]],Table2[รหัส],Table2[attended],,0)</f>
        <v>1</v>
      </c>
      <c r="K55">
        <f>Table1[[#This Row],[win]]*10000+Table1[[#This Row],[point]]</f>
        <v>-48</v>
      </c>
    </row>
    <row r="56" spans="1:11" x14ac:dyDescent="0.25">
      <c r="A56">
        <v>6</v>
      </c>
      <c r="B56">
        <v>2</v>
      </c>
      <c r="C56">
        <v>6</v>
      </c>
      <c r="D56">
        <v>0</v>
      </c>
      <c r="E56">
        <v>-42</v>
      </c>
      <c r="G56">
        <f>1-Table1[[#This Row],[win]]</f>
        <v>1</v>
      </c>
      <c r="H56">
        <f>IF(Table1[[#This Row],[win]]=Table1[[#This Row],[loss]],1,0)</f>
        <v>0</v>
      </c>
      <c r="I56" cm="1">
        <f t="array" ref="I56">_xlfn.XLOOKUP(1,(Table1[[#This Row],[game]]=Table1[game])*(Table1[Table]=Table1[[#This Row],[Table]])*(Table1[player]&lt;&gt;Table1[[#This Row],[player]]),Table1[player],,0)</f>
        <v>11</v>
      </c>
      <c r="J56">
        <f>_xlfn.XLOOKUP(Table1[[#This Row],[player]],Table2[รหัส],Table2[attended],,0)</f>
        <v>1</v>
      </c>
      <c r="K56">
        <f>Table1[[#This Row],[win]]*10000+Table1[[#This Row],[point]]</f>
        <v>-42</v>
      </c>
    </row>
    <row r="57" spans="1:11" x14ac:dyDescent="0.25">
      <c r="A57">
        <v>6</v>
      </c>
      <c r="B57">
        <v>2</v>
      </c>
      <c r="C57">
        <v>11</v>
      </c>
      <c r="D57">
        <v>1</v>
      </c>
      <c r="E57">
        <f>-87+129</f>
        <v>42</v>
      </c>
      <c r="G57">
        <f>1-Table1[[#This Row],[win]]</f>
        <v>0</v>
      </c>
      <c r="H57">
        <f>IF(Table1[[#This Row],[win]]=Table1[[#This Row],[loss]],1,0)</f>
        <v>0</v>
      </c>
      <c r="I57" cm="1">
        <f t="array" ref="I57">_xlfn.XLOOKUP(1,(Table1[[#This Row],[game]]=Table1[game])*(Table1[Table]=Table1[[#This Row],[Table]])*(Table1[player]&lt;&gt;Table1[[#This Row],[player]]),Table1[player],,0)</f>
        <v>6</v>
      </c>
      <c r="J57">
        <f>_xlfn.XLOOKUP(Table1[[#This Row],[player]],Table2[รหัส],Table2[attended],,0)</f>
        <v>1</v>
      </c>
      <c r="K57">
        <f>Table1[[#This Row],[win]]*10000+Table1[[#This Row],[point]]</f>
        <v>10042</v>
      </c>
    </row>
    <row r="58" spans="1:11" x14ac:dyDescent="0.25">
      <c r="A58">
        <v>6</v>
      </c>
      <c r="B58">
        <v>3</v>
      </c>
      <c r="C58">
        <v>5</v>
      </c>
      <c r="D58">
        <v>0</v>
      </c>
      <c r="E58">
        <v>-33</v>
      </c>
      <c r="G58">
        <f>1-Table1[[#This Row],[win]]</f>
        <v>1</v>
      </c>
      <c r="H58">
        <f>IF(Table1[[#This Row],[win]]=Table1[[#This Row],[loss]],1,0)</f>
        <v>0</v>
      </c>
      <c r="I58" cm="1">
        <f t="array" ref="I58">_xlfn.XLOOKUP(1,(Table1[[#This Row],[game]]=Table1[game])*(Table1[Table]=Table1[[#This Row],[Table]])*(Table1[player]&lt;&gt;Table1[[#This Row],[player]]),Table1[player],,0)</f>
        <v>8</v>
      </c>
      <c r="J58">
        <f>_xlfn.XLOOKUP(Table1[[#This Row],[player]],Table2[รหัส],Table2[attended],,0)</f>
        <v>1</v>
      </c>
      <c r="K58">
        <f>Table1[[#This Row],[win]]*10000+Table1[[#This Row],[point]]</f>
        <v>-33</v>
      </c>
    </row>
    <row r="59" spans="1:11" x14ac:dyDescent="0.25">
      <c r="A59">
        <v>6</v>
      </c>
      <c r="B59">
        <v>3</v>
      </c>
      <c r="C59">
        <v>8</v>
      </c>
      <c r="D59">
        <v>1</v>
      </c>
      <c r="E59">
        <v>33</v>
      </c>
      <c r="G59">
        <f>1-Table1[[#This Row],[win]]</f>
        <v>0</v>
      </c>
      <c r="H59">
        <f>IF(Table1[[#This Row],[win]]=Table1[[#This Row],[loss]],1,0)</f>
        <v>0</v>
      </c>
      <c r="I59" cm="1">
        <f t="array" ref="I59">_xlfn.XLOOKUP(1,(Table1[[#This Row],[game]]=Table1[game])*(Table1[Table]=Table1[[#This Row],[Table]])*(Table1[player]&lt;&gt;Table1[[#This Row],[player]]),Table1[player],,0)</f>
        <v>5</v>
      </c>
      <c r="J59">
        <f>_xlfn.XLOOKUP(Table1[[#This Row],[player]],Table2[รหัส],Table2[attended],,0)</f>
        <v>1</v>
      </c>
      <c r="K59">
        <f>Table1[[#This Row],[win]]*10000+Table1[[#This Row],[point]]</f>
        <v>10033</v>
      </c>
    </row>
    <row r="60" spans="1:11" x14ac:dyDescent="0.25">
      <c r="A60">
        <v>6</v>
      </c>
      <c r="B60">
        <v>4</v>
      </c>
      <c r="C60">
        <v>3</v>
      </c>
      <c r="D60">
        <v>1</v>
      </c>
      <c r="E60">
        <v>50</v>
      </c>
      <c r="G60">
        <f>1-Table1[[#This Row],[win]]</f>
        <v>0</v>
      </c>
      <c r="H60">
        <f>IF(Table1[[#This Row],[win]]=Table1[[#This Row],[loss]],1,0)</f>
        <v>0</v>
      </c>
      <c r="I60" cm="1">
        <f t="array" ref="I60">_xlfn.XLOOKUP(1,(Table1[[#This Row],[game]]=Table1[game])*(Table1[Table]=Table1[[#This Row],[Table]])*(Table1[player]&lt;&gt;Table1[[#This Row],[player]]),Table1[player],,0)</f>
        <v>9</v>
      </c>
      <c r="J60">
        <f>_xlfn.XLOOKUP(Table1[[#This Row],[player]],Table2[รหัส],Table2[attended],,0)</f>
        <v>1</v>
      </c>
      <c r="K60">
        <f>Table1[[#This Row],[win]]*10000+Table1[[#This Row],[point]]</f>
        <v>10050</v>
      </c>
    </row>
    <row r="61" spans="1:11" x14ac:dyDescent="0.25">
      <c r="A61">
        <v>6</v>
      </c>
      <c r="B61">
        <v>4</v>
      </c>
      <c r="C61">
        <v>9</v>
      </c>
      <c r="D61">
        <v>0</v>
      </c>
      <c r="E61">
        <v>-50</v>
      </c>
      <c r="G61">
        <f>1-Table1[[#This Row],[win]]</f>
        <v>1</v>
      </c>
      <c r="H61">
        <f>IF(Table1[[#This Row],[win]]=Table1[[#This Row],[loss]],1,0)</f>
        <v>0</v>
      </c>
      <c r="I61" cm="1">
        <f t="array" ref="I61">_xlfn.XLOOKUP(1,(Table1[[#This Row],[game]]=Table1[game])*(Table1[Table]=Table1[[#This Row],[Table]])*(Table1[player]&lt;&gt;Table1[[#This Row],[player]]),Table1[player],,0)</f>
        <v>3</v>
      </c>
      <c r="J61">
        <f>_xlfn.XLOOKUP(Table1[[#This Row],[player]],Table2[รหัส],Table2[attended],,0)</f>
        <v>1</v>
      </c>
      <c r="K61">
        <f>Table1[[#This Row],[win]]*10000+Table1[[#This Row],[point]]</f>
        <v>-50</v>
      </c>
    </row>
    <row r="66" spans="5:6" x14ac:dyDescent="0.25">
      <c r="E66">
        <v>4</v>
      </c>
      <c r="F66">
        <f>210-66</f>
        <v>144</v>
      </c>
    </row>
    <row r="67" spans="5:6" x14ac:dyDescent="0.25">
      <c r="E67">
        <v>8</v>
      </c>
      <c r="F67">
        <f>-104-37</f>
        <v>-141</v>
      </c>
    </row>
    <row r="68" spans="5:6" x14ac:dyDescent="0.25">
      <c r="E68">
        <v>3</v>
      </c>
      <c r="F68">
        <f>-162+84</f>
        <v>-78</v>
      </c>
    </row>
    <row r="69" spans="5:6" x14ac:dyDescent="0.25">
      <c r="E69">
        <v>11</v>
      </c>
      <c r="F69">
        <f>-129+207</f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69BE-4402-4254-999F-DA524AEBF0E4}">
  <sheetPr codeName="Sheet4"/>
  <dimension ref="A1:H13"/>
  <sheetViews>
    <sheetView workbookViewId="0">
      <selection activeCell="F15" sqref="A15:F15"/>
    </sheetView>
  </sheetViews>
  <sheetFormatPr defaultRowHeight="15" x14ac:dyDescent="0.25"/>
  <cols>
    <col min="2" max="2" width="19.5703125" bestFit="1" customWidth="1"/>
    <col min="3" max="3" width="16" bestFit="1" customWidth="1"/>
    <col min="4" max="4" width="8.7109375" bestFit="1" customWidth="1"/>
    <col min="5" max="6" width="9.42578125" bestFit="1" customWidth="1"/>
    <col min="7" max="7" width="34.42578125" bestFit="1" customWidth="1"/>
    <col min="8" max="8" width="11" bestFit="1" customWidth="1"/>
    <col min="9" max="9" width="13.7109375" bestFit="1" customWidth="1"/>
    <col min="10" max="10" width="10.140625" bestFit="1" customWidth="1"/>
    <col min="11" max="11" width="9.7109375" bestFit="1" customWidth="1"/>
  </cols>
  <sheetData>
    <row r="1" spans="1:8" x14ac:dyDescent="0.25">
      <c r="A1" t="s">
        <v>45</v>
      </c>
      <c r="B1" t="s">
        <v>50</v>
      </c>
      <c r="C1" t="s">
        <v>46</v>
      </c>
      <c r="D1" t="s">
        <v>47</v>
      </c>
      <c r="E1" t="s">
        <v>52</v>
      </c>
      <c r="F1" t="s">
        <v>48</v>
      </c>
      <c r="G1" t="s">
        <v>49</v>
      </c>
      <c r="H1" t="s">
        <v>78</v>
      </c>
    </row>
    <row r="2" spans="1:8" x14ac:dyDescent="0.25">
      <c r="A2">
        <v>1</v>
      </c>
      <c r="B2" t="s">
        <v>13</v>
      </c>
      <c r="C2" t="s">
        <v>14</v>
      </c>
      <c r="D2" t="s">
        <v>15</v>
      </c>
      <c r="E2">
        <v>65010449</v>
      </c>
      <c r="F2" t="s">
        <v>16</v>
      </c>
      <c r="G2" t="s">
        <v>17</v>
      </c>
      <c r="H2">
        <v>1</v>
      </c>
    </row>
    <row r="3" spans="1:8" x14ac:dyDescent="0.25">
      <c r="A3">
        <v>2</v>
      </c>
      <c r="B3" t="s">
        <v>18</v>
      </c>
      <c r="C3" t="s">
        <v>19</v>
      </c>
      <c r="D3" t="s">
        <v>20</v>
      </c>
      <c r="E3">
        <v>67011584</v>
      </c>
      <c r="F3" t="s">
        <v>21</v>
      </c>
      <c r="G3" t="s">
        <v>17</v>
      </c>
      <c r="H3">
        <v>0</v>
      </c>
    </row>
    <row r="4" spans="1:8" x14ac:dyDescent="0.25">
      <c r="A4">
        <v>3</v>
      </c>
      <c r="B4" t="s">
        <v>13</v>
      </c>
      <c r="C4" t="s">
        <v>51</v>
      </c>
      <c r="D4" t="s">
        <v>22</v>
      </c>
      <c r="E4">
        <v>67120041</v>
      </c>
      <c r="F4" t="s">
        <v>21</v>
      </c>
      <c r="G4" t="s">
        <v>23</v>
      </c>
      <c r="H4">
        <v>1</v>
      </c>
    </row>
    <row r="5" spans="1:8" x14ac:dyDescent="0.25">
      <c r="A5">
        <v>4</v>
      </c>
      <c r="B5" t="s">
        <v>18</v>
      </c>
      <c r="C5" t="s">
        <v>24</v>
      </c>
      <c r="D5" t="s">
        <v>25</v>
      </c>
      <c r="E5">
        <v>68011044</v>
      </c>
      <c r="F5" t="s">
        <v>26</v>
      </c>
      <c r="G5" t="s">
        <v>17</v>
      </c>
      <c r="H5">
        <v>1</v>
      </c>
    </row>
    <row r="6" spans="1:8" x14ac:dyDescent="0.25">
      <c r="A6">
        <v>5</v>
      </c>
      <c r="B6" t="s">
        <v>13</v>
      </c>
      <c r="C6" t="s">
        <v>27</v>
      </c>
      <c r="D6" t="s">
        <v>28</v>
      </c>
      <c r="E6">
        <v>68051004</v>
      </c>
      <c r="F6" t="s">
        <v>26</v>
      </c>
      <c r="G6" t="s">
        <v>29</v>
      </c>
      <c r="H6">
        <v>1</v>
      </c>
    </row>
    <row r="7" spans="1:8" x14ac:dyDescent="0.25">
      <c r="A7">
        <v>6</v>
      </c>
      <c r="B7" t="s">
        <v>18</v>
      </c>
      <c r="C7" t="s">
        <v>30</v>
      </c>
      <c r="D7" t="s">
        <v>31</v>
      </c>
      <c r="E7">
        <v>68100374</v>
      </c>
      <c r="F7" t="s">
        <v>26</v>
      </c>
      <c r="G7" t="s">
        <v>32</v>
      </c>
      <c r="H7">
        <v>1</v>
      </c>
    </row>
    <row r="8" spans="1:8" x14ac:dyDescent="0.25">
      <c r="A8">
        <v>7</v>
      </c>
      <c r="B8" t="s">
        <v>13</v>
      </c>
      <c r="C8" t="s">
        <v>65</v>
      </c>
      <c r="D8" t="s">
        <v>33</v>
      </c>
      <c r="E8">
        <v>68230135</v>
      </c>
      <c r="F8" t="s">
        <v>26</v>
      </c>
      <c r="G8" t="s">
        <v>34</v>
      </c>
      <c r="H8">
        <v>0</v>
      </c>
    </row>
    <row r="9" spans="1:8" x14ac:dyDescent="0.25">
      <c r="A9">
        <v>8</v>
      </c>
      <c r="B9" t="s">
        <v>18</v>
      </c>
      <c r="C9" t="s">
        <v>35</v>
      </c>
      <c r="D9" t="s">
        <v>36</v>
      </c>
      <c r="E9">
        <v>66120013</v>
      </c>
      <c r="F9" t="s">
        <v>37</v>
      </c>
      <c r="G9" t="s">
        <v>23</v>
      </c>
      <c r="H9">
        <v>1</v>
      </c>
    </row>
    <row r="10" spans="1:8" x14ac:dyDescent="0.25">
      <c r="A10">
        <v>9</v>
      </c>
      <c r="B10" t="s">
        <v>18</v>
      </c>
      <c r="C10" t="s">
        <v>38</v>
      </c>
      <c r="D10" t="s">
        <v>39</v>
      </c>
      <c r="E10">
        <v>68140106</v>
      </c>
      <c r="F10" t="s">
        <v>26</v>
      </c>
      <c r="G10" t="s">
        <v>40</v>
      </c>
      <c r="H10">
        <v>1</v>
      </c>
    </row>
    <row r="11" spans="1:8" x14ac:dyDescent="0.25">
      <c r="A11">
        <v>10</v>
      </c>
      <c r="B11" t="s">
        <v>13</v>
      </c>
      <c r="C11" t="s">
        <v>41</v>
      </c>
      <c r="D11" t="s">
        <v>42</v>
      </c>
      <c r="E11">
        <v>68011989</v>
      </c>
      <c r="F11" t="s">
        <v>26</v>
      </c>
      <c r="G11" t="s">
        <v>17</v>
      </c>
      <c r="H11">
        <v>0</v>
      </c>
    </row>
    <row r="12" spans="1:8" x14ac:dyDescent="0.25">
      <c r="A12">
        <v>11</v>
      </c>
      <c r="B12" t="s">
        <v>13</v>
      </c>
      <c r="C12" t="s">
        <v>43</v>
      </c>
      <c r="D12" t="s">
        <v>44</v>
      </c>
      <c r="E12">
        <v>68011357</v>
      </c>
      <c r="F12" t="s">
        <v>26</v>
      </c>
      <c r="G12" t="s">
        <v>17</v>
      </c>
      <c r="H12">
        <v>1</v>
      </c>
    </row>
    <row r="13" spans="1:8" x14ac:dyDescent="0.25">
      <c r="A13">
        <v>12</v>
      </c>
      <c r="B13" t="s">
        <v>13</v>
      </c>
      <c r="C13" t="s">
        <v>57</v>
      </c>
      <c r="D13" t="s">
        <v>58</v>
      </c>
      <c r="E13">
        <v>65050988</v>
      </c>
      <c r="F13" t="s">
        <v>16</v>
      </c>
      <c r="G13" t="s">
        <v>29</v>
      </c>
      <c r="H1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6628-693F-44A4-832D-051C7017CD80}">
  <sheetPr codeName="Sheet5"/>
  <dimension ref="B1:Q28"/>
  <sheetViews>
    <sheetView topLeftCell="E1" workbookViewId="0">
      <selection activeCell="F23" sqref="F23"/>
    </sheetView>
  </sheetViews>
  <sheetFormatPr defaultRowHeight="15" x14ac:dyDescent="0.25"/>
  <cols>
    <col min="2" max="2" width="13.140625" bestFit="1" customWidth="1"/>
    <col min="3" max="3" width="15.5703125" bestFit="1" customWidth="1"/>
    <col min="4" max="4" width="13.42578125" bestFit="1" customWidth="1"/>
    <col min="5" max="5" width="17.28515625" bestFit="1" customWidth="1"/>
    <col min="6" max="6" width="10.85546875" bestFit="1" customWidth="1"/>
    <col min="7" max="7" width="14" customWidth="1"/>
    <col min="8" max="8" width="19.7109375" bestFit="1" customWidth="1"/>
    <col min="9" max="13" width="12.85546875" customWidth="1"/>
    <col min="14" max="14" width="13" bestFit="1" customWidth="1"/>
    <col min="15" max="15" width="13" customWidth="1"/>
  </cols>
  <sheetData>
    <row r="1" spans="2:17" x14ac:dyDescent="0.25">
      <c r="C1" t="s">
        <v>12</v>
      </c>
      <c r="D1">
        <v>2</v>
      </c>
      <c r="F1" t="s">
        <v>101</v>
      </c>
      <c r="G1">
        <v>1</v>
      </c>
      <c r="J1" t="s">
        <v>63</v>
      </c>
      <c r="K1">
        <v>2</v>
      </c>
      <c r="N1" t="s">
        <v>95</v>
      </c>
      <c r="O1">
        <v>0</v>
      </c>
    </row>
    <row r="2" spans="2:17" x14ac:dyDescent="0.25">
      <c r="J2" t="s">
        <v>94</v>
      </c>
    </row>
    <row r="4" spans="2:17" x14ac:dyDescent="0.25">
      <c r="C4" t="s">
        <v>3</v>
      </c>
      <c r="D4" t="s">
        <v>5</v>
      </c>
      <c r="E4" t="s">
        <v>6</v>
      </c>
      <c r="F4" t="s">
        <v>93</v>
      </c>
      <c r="G4" t="s">
        <v>79</v>
      </c>
      <c r="H4" t="s">
        <v>59</v>
      </c>
      <c r="I4" t="s">
        <v>60</v>
      </c>
      <c r="J4" t="s">
        <v>61</v>
      </c>
      <c r="K4" t="s">
        <v>62</v>
      </c>
      <c r="L4" t="s">
        <v>54</v>
      </c>
      <c r="M4" t="s">
        <v>55</v>
      </c>
      <c r="N4" t="s">
        <v>53</v>
      </c>
      <c r="O4" t="s">
        <v>95</v>
      </c>
      <c r="P4" t="s">
        <v>56</v>
      </c>
      <c r="Q4" t="s">
        <v>64</v>
      </c>
    </row>
    <row r="5" spans="2:17" x14ac:dyDescent="0.25">
      <c r="B5" cm="1">
        <f t="array" ref="B5:C12">IF(G1,C20:D27,_xlfn.SORTBY(_xlfn._xlws.FILTER(Table1[[Table]:[point]],(Table1[game]=Matching!$D$1)*(Table1[attend]=1)),_xlfn._xlws.FILTER(Table1[point]+Table1[win]*10000,(Table1[game]=Matching!$D$1)*(Table1[attend]=1)),-1))</f>
        <v>0</v>
      </c>
      <c r="C5">
        <v>1</v>
      </c>
      <c r="F5">
        <f>C8</f>
        <v>8</v>
      </c>
      <c r="G5">
        <v>4</v>
      </c>
      <c r="H5">
        <f>C7</f>
        <v>4</v>
      </c>
      <c r="I5">
        <f t="shared" ref="I5:I12" si="0">_xlfn.XLOOKUP(C5,$D$20:$D$27,$H$20:$H$27,,0)</f>
        <v>6</v>
      </c>
      <c r="J5">
        <f>C6</f>
        <v>6</v>
      </c>
      <c r="K5" cm="1">
        <f t="array" aca="1" ref="K5:K12" ca="1">OFFSET(H5,0,K1,8,1)</f>
        <v>6</v>
      </c>
      <c r="L5">
        <f>SUMIF(Table1[player],C5,Table1[play first])</f>
        <v>2</v>
      </c>
      <c r="M5">
        <f ca="1">SUMIF(Table1[player],K5,Table1[play first])</f>
        <v>2</v>
      </c>
      <c r="N5">
        <f ca="1">IF(L5&gt;M5,K5,IF(L5&lt;M5,C5,IF(C5&gt;K5,C5,K5)))</f>
        <v>6</v>
      </c>
      <c r="O5">
        <v>3</v>
      </c>
      <c r="P5" cm="1">
        <f t="array" aca="1" ref="P5" ca="1">IF(NOT($O$1),IF(_xlfn.XLOOKUP(C5,$K$5:K5,$P$5:P5,0,0)=0,MAX($P$3:P4)+1,_xlfn.XLOOKUP(C5,$K$5:K5,$P$5:P5,0)),N5)</f>
        <v>1</v>
      </c>
      <c r="Q5">
        <f ca="1">P5+0.5*(N5=C5)</f>
        <v>1</v>
      </c>
    </row>
    <row r="6" spans="2:17" x14ac:dyDescent="0.25">
      <c r="B6">
        <v>0</v>
      </c>
      <c r="C6">
        <v>6</v>
      </c>
      <c r="F6">
        <f>C7</f>
        <v>4</v>
      </c>
      <c r="G6">
        <v>6</v>
      </c>
      <c r="H6">
        <f>C8</f>
        <v>8</v>
      </c>
      <c r="I6">
        <f t="shared" si="0"/>
        <v>1</v>
      </c>
      <c r="J6">
        <f>C5</f>
        <v>1</v>
      </c>
      <c r="K6">
        <f ca="1"/>
        <v>1</v>
      </c>
      <c r="L6">
        <f>SUMIF(Table1[player],C6,Table1[play first])</f>
        <v>2</v>
      </c>
      <c r="M6">
        <f ca="1">SUMIF(Table1[player],K6,Table1[play first])</f>
        <v>2</v>
      </c>
      <c r="N6">
        <f t="shared" ref="N6:N12" ca="1" si="1">IF(L6&gt;M6,K6,IF(L6&lt;M6,C6,IF(C6&gt;K6,C6,K6)))</f>
        <v>6</v>
      </c>
      <c r="O6">
        <v>1</v>
      </c>
      <c r="P6" cm="1">
        <f t="array" aca="1" ref="P6" ca="1">IF(NOT($O$1),IF(_xlfn.XLOOKUP(C6,$K$5:K6,$P$5:P6,0,0)=0,MAX($P$3:P5)+1,_xlfn.XLOOKUP(C6,$K$5:K6,$P$5:P6,0)),N6)</f>
        <v>1</v>
      </c>
      <c r="Q6">
        <f t="shared" ref="Q6:Q12" ca="1" si="2">P6+0.5*(N6=C6)</f>
        <v>1.5</v>
      </c>
    </row>
    <row r="7" spans="2:17" x14ac:dyDescent="0.25">
      <c r="B7">
        <v>0</v>
      </c>
      <c r="C7">
        <v>4</v>
      </c>
      <c r="F7">
        <f>C6</f>
        <v>6</v>
      </c>
      <c r="G7">
        <v>1</v>
      </c>
      <c r="H7">
        <f>B5</f>
        <v>0</v>
      </c>
      <c r="I7">
        <f t="shared" si="0"/>
        <v>8</v>
      </c>
      <c r="J7">
        <f t="shared" ref="J7" si="3">C8</f>
        <v>8</v>
      </c>
      <c r="K7">
        <f ca="1"/>
        <v>8</v>
      </c>
      <c r="L7">
        <f>SUMIF(Table1[player],C7,Table1[play first])</f>
        <v>2</v>
      </c>
      <c r="M7">
        <f ca="1">SUMIF(Table1[player],K7,Table1[play first])</f>
        <v>2</v>
      </c>
      <c r="N7">
        <f t="shared" ca="1" si="1"/>
        <v>8</v>
      </c>
      <c r="O7">
        <v>1</v>
      </c>
      <c r="P7" cm="1">
        <f t="array" aca="1" ref="P7" ca="1">IF(NOT($O$1),IF(_xlfn.XLOOKUP(C7,$K$5:K7,$P$5:P7,0,0)=0,MAX($P$3:P6)+1,_xlfn.XLOOKUP(C7,$K$5:K7,$P$5:P7,0)),N7)</f>
        <v>2</v>
      </c>
      <c r="Q7">
        <f t="shared" ca="1" si="2"/>
        <v>2</v>
      </c>
    </row>
    <row r="8" spans="2:17" x14ac:dyDescent="0.25">
      <c r="B8">
        <v>0</v>
      </c>
      <c r="C8">
        <v>8</v>
      </c>
      <c r="F8">
        <f>C5</f>
        <v>1</v>
      </c>
      <c r="G8">
        <v>9</v>
      </c>
      <c r="H8">
        <f>C6</f>
        <v>6</v>
      </c>
      <c r="I8">
        <f t="shared" si="0"/>
        <v>4</v>
      </c>
      <c r="J8">
        <f t="shared" ref="J8" si="4">C7</f>
        <v>4</v>
      </c>
      <c r="K8">
        <f ca="1"/>
        <v>4</v>
      </c>
      <c r="L8">
        <f>SUMIF(Table1[player],C8,Table1[play first])</f>
        <v>2</v>
      </c>
      <c r="M8">
        <f ca="1">SUMIF(Table1[player],K8,Table1[play first])</f>
        <v>2</v>
      </c>
      <c r="N8">
        <f t="shared" ca="1" si="1"/>
        <v>8</v>
      </c>
      <c r="O8">
        <v>3</v>
      </c>
      <c r="P8" cm="1">
        <f t="array" aca="1" ref="P8" ca="1">IF(NOT($O$1),IF(_xlfn.XLOOKUP(C8,$K$5:K8,$P$5:P8,0,0)=0,MAX($P$3:P7)+1,_xlfn.XLOOKUP(C8,$K$5:K8,$P$5:P8,0)),N8)</f>
        <v>2</v>
      </c>
      <c r="Q8">
        <f t="shared" ca="1" si="2"/>
        <v>2.5</v>
      </c>
    </row>
    <row r="9" spans="2:17" x14ac:dyDescent="0.25">
      <c r="B9">
        <v>0</v>
      </c>
      <c r="C9">
        <v>3</v>
      </c>
      <c r="F9">
        <f>C12</f>
        <v>9</v>
      </c>
      <c r="G9">
        <v>3</v>
      </c>
      <c r="H9">
        <f>C11</f>
        <v>5</v>
      </c>
      <c r="I9">
        <f t="shared" si="0"/>
        <v>5</v>
      </c>
      <c r="J9">
        <f t="shared" ref="J9" si="5">C10</f>
        <v>11</v>
      </c>
      <c r="K9">
        <f ca="1"/>
        <v>11</v>
      </c>
      <c r="L9">
        <f>SUMIF(Table1[player],C9,Table1[play first])</f>
        <v>1</v>
      </c>
      <c r="M9">
        <f ca="1">SUMIF(Table1[player],K9,Table1[play first])</f>
        <v>3</v>
      </c>
      <c r="N9">
        <f t="shared" ca="1" si="1"/>
        <v>3</v>
      </c>
      <c r="O9">
        <v>4</v>
      </c>
      <c r="P9" cm="1">
        <f t="array" aca="1" ref="P9" ca="1">IF(NOT($O$1),IF(_xlfn.XLOOKUP(C9,$K$5:K9,$P$5:P9,0,0)=0,MAX($P$3:P8)+1,_xlfn.XLOOKUP(C9,$K$5:K9,$P$5:P9,0)),N9)</f>
        <v>3</v>
      </c>
      <c r="Q9">
        <f t="shared" ca="1" si="2"/>
        <v>3.5</v>
      </c>
    </row>
    <row r="10" spans="2:17" x14ac:dyDescent="0.25">
      <c r="B10">
        <v>0</v>
      </c>
      <c r="C10">
        <v>11</v>
      </c>
      <c r="F10">
        <f>C11</f>
        <v>5</v>
      </c>
      <c r="G10">
        <v>11</v>
      </c>
      <c r="H10">
        <f>C12</f>
        <v>9</v>
      </c>
      <c r="I10">
        <f t="shared" si="0"/>
        <v>9</v>
      </c>
      <c r="J10">
        <f t="shared" ref="J10" si="6">C9</f>
        <v>3</v>
      </c>
      <c r="K10">
        <f ca="1"/>
        <v>3</v>
      </c>
      <c r="L10">
        <f>SUMIF(Table1[player],C10,Table1[play first])</f>
        <v>3</v>
      </c>
      <c r="M10">
        <f ca="1">SUMIF(Table1[player],K10,Table1[play first])</f>
        <v>1</v>
      </c>
      <c r="N10">
        <f t="shared" ca="1" si="1"/>
        <v>3</v>
      </c>
      <c r="O10">
        <v>2</v>
      </c>
      <c r="P10" cm="1">
        <f t="array" aca="1" ref="P10" ca="1">IF(NOT($O$1),IF(_xlfn.XLOOKUP(C10,$K$5:K10,$P$5:P10,0,0)=0,MAX($P$3:P9)+1,_xlfn.XLOOKUP(C10,$K$5:K10,$P$5:P10,0)),N10)</f>
        <v>3</v>
      </c>
      <c r="Q10">
        <f t="shared" ca="1" si="2"/>
        <v>3</v>
      </c>
    </row>
    <row r="11" spans="2:17" x14ac:dyDescent="0.25">
      <c r="B11">
        <v>0</v>
      </c>
      <c r="C11">
        <v>5</v>
      </c>
      <c r="F11">
        <f>C10</f>
        <v>11</v>
      </c>
      <c r="G11">
        <v>5</v>
      </c>
      <c r="H11">
        <f>C9</f>
        <v>3</v>
      </c>
      <c r="I11">
        <f t="shared" si="0"/>
        <v>3</v>
      </c>
      <c r="J11">
        <f t="shared" ref="J11" si="7">C12</f>
        <v>9</v>
      </c>
      <c r="K11">
        <f ca="1"/>
        <v>9</v>
      </c>
      <c r="L11">
        <f>SUMIF(Table1[player],C11,Table1[play first])</f>
        <v>2</v>
      </c>
      <c r="M11">
        <f ca="1">SUMIF(Table1[player],K11,Table1[play first])</f>
        <v>2</v>
      </c>
      <c r="N11">
        <f t="shared" ca="1" si="1"/>
        <v>9</v>
      </c>
      <c r="O11">
        <v>2</v>
      </c>
      <c r="P11" cm="1">
        <f t="array" aca="1" ref="P11" ca="1">IF(NOT($O$1),IF(_xlfn.XLOOKUP(C11,$K$5:K11,$P$5:P11,0,0)=0,MAX($P$3:P10)+1,_xlfn.XLOOKUP(C11,$K$5:K11,$P$5:P11,0)),N11)</f>
        <v>4</v>
      </c>
      <c r="Q11">
        <f t="shared" ca="1" si="2"/>
        <v>4</v>
      </c>
    </row>
    <row r="12" spans="2:17" x14ac:dyDescent="0.25">
      <c r="B12">
        <v>0</v>
      </c>
      <c r="C12">
        <v>9</v>
      </c>
      <c r="F12">
        <f>C9</f>
        <v>3</v>
      </c>
      <c r="G12">
        <v>8</v>
      </c>
      <c r="H12">
        <f>C10</f>
        <v>11</v>
      </c>
      <c r="I12">
        <f t="shared" si="0"/>
        <v>11</v>
      </c>
      <c r="J12">
        <f t="shared" ref="J12" si="8">C11</f>
        <v>5</v>
      </c>
      <c r="K12">
        <f ca="1"/>
        <v>5</v>
      </c>
      <c r="L12">
        <f>SUMIF(Table1[player],C12,Table1[play first])</f>
        <v>2</v>
      </c>
      <c r="M12">
        <f ca="1">SUMIF(Table1[player],K12,Table1[play first])</f>
        <v>2</v>
      </c>
      <c r="N12">
        <f t="shared" ca="1" si="1"/>
        <v>9</v>
      </c>
      <c r="O12">
        <v>4</v>
      </c>
      <c r="P12" cm="1">
        <f t="array" aca="1" ref="P12" ca="1">IF(NOT($O$1),IF(_xlfn.XLOOKUP(C12,$K$5:K12,$P$5:P12,0,0)=0,MAX($P$3:P11)+1,_xlfn.XLOOKUP(C12,$K$5:K12,$P$5:P12,0)),N12)</f>
        <v>4</v>
      </c>
      <c r="Q12">
        <f t="shared" ca="1" si="2"/>
        <v>4.5</v>
      </c>
    </row>
    <row r="17" spans="4:8" x14ac:dyDescent="0.25">
      <c r="D17" s="1" t="s">
        <v>4</v>
      </c>
      <c r="E17" t="s">
        <v>76</v>
      </c>
    </row>
    <row r="19" spans="4:8" x14ac:dyDescent="0.25">
      <c r="D19" s="1" t="s">
        <v>67</v>
      </c>
      <c r="E19" t="s">
        <v>98</v>
      </c>
      <c r="F19" t="s">
        <v>69</v>
      </c>
    </row>
    <row r="20" spans="4:8" x14ac:dyDescent="0.25">
      <c r="D20" s="2">
        <v>1</v>
      </c>
      <c r="E20">
        <v>40729</v>
      </c>
      <c r="F20">
        <v>4</v>
      </c>
      <c r="H20">
        <f>D21</f>
        <v>6</v>
      </c>
    </row>
    <row r="21" spans="4:8" x14ac:dyDescent="0.25">
      <c r="D21" s="2">
        <v>6</v>
      </c>
      <c r="E21">
        <v>30108</v>
      </c>
      <c r="F21">
        <v>3</v>
      </c>
      <c r="H21">
        <f>D20</f>
        <v>1</v>
      </c>
    </row>
    <row r="22" spans="4:8" x14ac:dyDescent="0.25">
      <c r="D22" s="2">
        <v>4</v>
      </c>
      <c r="E22">
        <v>20066</v>
      </c>
      <c r="F22">
        <v>2</v>
      </c>
      <c r="H22">
        <f>D23</f>
        <v>8</v>
      </c>
    </row>
    <row r="23" spans="4:8" x14ac:dyDescent="0.25">
      <c r="D23" s="2">
        <v>8</v>
      </c>
      <c r="E23">
        <v>20037</v>
      </c>
      <c r="F23">
        <v>2</v>
      </c>
      <c r="H23">
        <f>D22</f>
        <v>4</v>
      </c>
    </row>
    <row r="24" spans="4:8" x14ac:dyDescent="0.25">
      <c r="D24" s="2">
        <v>3</v>
      </c>
      <c r="E24">
        <v>19916</v>
      </c>
      <c r="F24">
        <v>2</v>
      </c>
      <c r="H24">
        <f>D26</f>
        <v>5</v>
      </c>
    </row>
    <row r="25" spans="4:8" x14ac:dyDescent="0.25">
      <c r="D25" s="2">
        <v>11</v>
      </c>
      <c r="E25">
        <v>19793</v>
      </c>
      <c r="F25">
        <v>2</v>
      </c>
      <c r="H25">
        <f>D27</f>
        <v>9</v>
      </c>
    </row>
    <row r="26" spans="4:8" x14ac:dyDescent="0.25">
      <c r="D26" s="2">
        <v>5</v>
      </c>
      <c r="E26">
        <v>9794</v>
      </c>
      <c r="F26">
        <v>1</v>
      </c>
      <c r="H26">
        <f>D24</f>
        <v>3</v>
      </c>
    </row>
    <row r="27" spans="4:8" x14ac:dyDescent="0.25">
      <c r="D27" s="2">
        <v>9</v>
      </c>
      <c r="E27">
        <v>-443</v>
      </c>
      <c r="F27">
        <v>0</v>
      </c>
      <c r="H27">
        <f>D25</f>
        <v>11</v>
      </c>
    </row>
    <row r="28" spans="4:8" x14ac:dyDescent="0.25">
      <c r="D28" s="2" t="s">
        <v>68</v>
      </c>
      <c r="E28">
        <v>160000</v>
      </c>
      <c r="F28">
        <v>16</v>
      </c>
    </row>
  </sheetData>
  <phoneticPr fontId="2" alignment="center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31A7-23EF-482F-A74E-9B3BF6B6B62B}">
  <sheetPr codeName="Sheet6"/>
  <dimension ref="A1:H9"/>
  <sheetViews>
    <sheetView zoomScaleNormal="100" workbookViewId="0">
      <selection activeCell="G6" sqref="G6:G9"/>
    </sheetView>
  </sheetViews>
  <sheetFormatPr defaultRowHeight="15" x14ac:dyDescent="0.25"/>
  <cols>
    <col min="1" max="1" width="5.7109375" customWidth="1"/>
    <col min="2" max="2" width="12.42578125" bestFit="1" customWidth="1"/>
    <col min="3" max="3" width="14.28515625" hidden="1" customWidth="1"/>
    <col min="4" max="4" width="45" bestFit="1" customWidth="1"/>
    <col min="5" max="5" width="4.85546875" bestFit="1" customWidth="1"/>
    <col min="6" max="6" width="15" hidden="1" customWidth="1"/>
    <col min="7" max="7" width="47.42578125" bestFit="1" customWidth="1"/>
    <col min="8" max="8" width="5.42578125" customWidth="1"/>
  </cols>
  <sheetData>
    <row r="1" spans="1:8" ht="48" x14ac:dyDescent="1.05">
      <c r="A1" s="14" t="s">
        <v>75</v>
      </c>
      <c r="B1" s="14"/>
      <c r="C1" s="14"/>
      <c r="D1" s="14"/>
      <c r="E1" s="14"/>
      <c r="F1" s="14"/>
      <c r="G1" s="14"/>
      <c r="H1" s="14"/>
    </row>
    <row r="2" spans="1:8" ht="48" x14ac:dyDescent="1.05">
      <c r="A2" s="14" t="s">
        <v>77</v>
      </c>
      <c r="B2" s="14"/>
      <c r="C2" s="14"/>
      <c r="D2" s="14"/>
      <c r="E2" s="14"/>
      <c r="F2" s="14"/>
      <c r="G2" s="14"/>
      <c r="H2" s="14"/>
    </row>
    <row r="3" spans="1:8" ht="48" x14ac:dyDescent="1.05">
      <c r="A3" s="14" t="s">
        <v>102</v>
      </c>
      <c r="B3" s="14"/>
      <c r="C3" s="14"/>
      <c r="D3" s="14"/>
      <c r="E3" s="14"/>
      <c r="F3" s="14"/>
      <c r="G3" s="14"/>
      <c r="H3" s="14"/>
    </row>
    <row r="5" spans="1:8" ht="45" x14ac:dyDescent="1">
      <c r="B5" s="4" t="s">
        <v>7</v>
      </c>
      <c r="C5" s="4" t="s">
        <v>8</v>
      </c>
      <c r="D5" s="4" t="s">
        <v>80</v>
      </c>
      <c r="E5" s="5" t="s">
        <v>74</v>
      </c>
      <c r="F5" s="4" t="s">
        <v>9</v>
      </c>
      <c r="G5" s="4" t="s">
        <v>81</v>
      </c>
    </row>
    <row r="6" spans="1:8" ht="45" x14ac:dyDescent="1">
      <c r="B6" s="5">
        <v>1</v>
      </c>
      <c r="C6" s="4">
        <f ca="1">_xlfn.XLOOKUP(B6+0.5,Matching!$Q$5:$Q$12,Matching!$C$5:$C$12,,0)</f>
        <v>6</v>
      </c>
      <c r="D6" s="4" t="str">
        <f ca="1">_xlfn.CONCAT(_xlfn.XLOOKUP(C6,Table2[รหัส],Table2[ชื่อ สกุล],,0)," (CW-",Table3[[#This Row],[1st Player ID]],")")</f>
        <v>นิชาภา แก่นทอง (CW-6)</v>
      </c>
      <c r="E6" s="5" t="s">
        <v>74</v>
      </c>
      <c r="F6" s="4">
        <f ca="1">_xlfn.XLOOKUP(B6,Matching!$Q$5:$Q$12,Matching!$C$5:$C$12,,0)</f>
        <v>1</v>
      </c>
      <c r="G6" s="4" t="str">
        <f ca="1">_xlfn.CONCAT(_xlfn.XLOOKUP(F6,Table2[รหัส],Table2[ชื่อ สกุล],,0)," (CW-",Table3[[#This Row],[2nd Player ID]],")")</f>
        <v>ธภัทร วัฒนวีรเดช (CW-1)</v>
      </c>
    </row>
    <row r="7" spans="1:8" ht="45" x14ac:dyDescent="1">
      <c r="B7" s="5">
        <v>2</v>
      </c>
      <c r="C7" s="4">
        <f ca="1">_xlfn.XLOOKUP(B7+0.5,Matching!$Q$5:$Q$12,Matching!$C$5:$C$12,,0)</f>
        <v>8</v>
      </c>
      <c r="D7" s="4" t="str">
        <f ca="1">_xlfn.CONCAT(_xlfn.XLOOKUP(C7,Table2[รหัส],Table2[ชื่อ สกุล],,0)," (CW-",Table3[[#This Row],[1st Player ID]],")")</f>
        <v>นราพร อรุณเจริญฉาย (CW-8)</v>
      </c>
      <c r="E7" s="5" t="s">
        <v>74</v>
      </c>
      <c r="F7" s="4">
        <f ca="1">_xlfn.XLOOKUP(B7,Matching!$Q$5:$Q$12,Matching!$C$5:$C$12,,0)</f>
        <v>4</v>
      </c>
      <c r="G7" s="6" t="str">
        <f ca="1">_xlfn.CONCAT(_xlfn.XLOOKUP(F7,Table2[รหัส],Table2[ชื่อ สกุล],,0)," (CW-",Table3[[#This Row],[2nd Player ID]],")")</f>
        <v>ศตภัทร ฤาชา (CW-4)</v>
      </c>
    </row>
    <row r="8" spans="1:8" ht="45" x14ac:dyDescent="1">
      <c r="B8" s="5">
        <v>3</v>
      </c>
      <c r="C8" s="4">
        <f ca="1">_xlfn.XLOOKUP(B8+0.5,Matching!$Q$5:$Q$12,Matching!$C$5:$C$12,,0)</f>
        <v>3</v>
      </c>
      <c r="D8" s="4" t="str">
        <f ca="1">_xlfn.CONCAT(_xlfn.XLOOKUP(C8,Table2[รหัส],Table2[ชื่อ สกุล],,0)," (CW-",Table3[[#This Row],[1st Player ID]],")")</f>
        <v>ชิษณุพงศ์ แตงอ่อน (CW-3)</v>
      </c>
      <c r="E8" s="5" t="s">
        <v>74</v>
      </c>
      <c r="F8" s="4">
        <f ca="1">_xlfn.XLOOKUP(B8,Matching!$Q$5:$Q$12,Matching!$C$5:$C$12,,0)</f>
        <v>11</v>
      </c>
      <c r="G8" s="4" t="str">
        <f ca="1">_xlfn.CONCAT(_xlfn.XLOOKUP(F8,Table2[รหัส],Table2[ชื่อ สกุล],,0)," (CW-",Table3[[#This Row],[2nd Player ID]],")")</f>
        <v>จิรายุส เผื่อนจวง (CW-11)</v>
      </c>
    </row>
    <row r="9" spans="1:8" ht="45" x14ac:dyDescent="1">
      <c r="B9" s="5">
        <v>4</v>
      </c>
      <c r="C9" s="4">
        <f ca="1">_xlfn.XLOOKUP(B9+0.5,Matching!$Q$5:$Q$12,Matching!$C$5:$C$12,,0)</f>
        <v>9</v>
      </c>
      <c r="D9" s="6" t="str">
        <f ca="1">_xlfn.CONCAT(_xlfn.XLOOKUP(C9,Table2[รหัส],Table2[ชื่อ สกุล],,0)," (CW-",Table3[[#This Row],[1st Player ID]],")")</f>
        <v>นันฑกานต์ ตันติเรืองเจริญ (CW-9)</v>
      </c>
      <c r="E9" s="7" t="s">
        <v>74</v>
      </c>
      <c r="F9" s="6">
        <f ca="1">_xlfn.XLOOKUP(B9,Matching!$Q$5:$Q$12,Matching!$C$5:$C$12,,0)</f>
        <v>5</v>
      </c>
      <c r="G9" s="6" t="str">
        <f ca="1">_xlfn.CONCAT(_xlfn.XLOOKUP(F9,Table2[รหัส],Table2[ชื่อ สกุล],,0)," (CW-",Table3[[#This Row],[2nd Player ID]],")")</f>
        <v>พงศ์ทรัพย์ รุ่งรักษาธรรม (CW-5)</v>
      </c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1CAD-A9FE-403B-A429-DAA196A007FF}">
  <sheetPr codeName="Sheet7"/>
  <dimension ref="A1:H9"/>
  <sheetViews>
    <sheetView zoomScaleNormal="100" workbookViewId="0">
      <selection sqref="A1:H2"/>
    </sheetView>
  </sheetViews>
  <sheetFormatPr defaultRowHeight="15" x14ac:dyDescent="0.25"/>
  <cols>
    <col min="1" max="1" width="5.7109375" customWidth="1"/>
    <col min="2" max="2" width="12.42578125" bestFit="1" customWidth="1"/>
    <col min="3" max="3" width="14.28515625" hidden="1" customWidth="1"/>
    <col min="4" max="4" width="45" bestFit="1" customWidth="1"/>
    <col min="5" max="5" width="4.85546875" bestFit="1" customWidth="1"/>
    <col min="6" max="6" width="15" hidden="1" customWidth="1"/>
    <col min="7" max="7" width="47.42578125" bestFit="1" customWidth="1"/>
    <col min="8" max="8" width="5.42578125" customWidth="1"/>
  </cols>
  <sheetData>
    <row r="1" spans="1:8" ht="48" x14ac:dyDescent="1.05">
      <c r="A1" s="14" t="s">
        <v>75</v>
      </c>
      <c r="B1" s="14"/>
      <c r="C1" s="14"/>
      <c r="D1" s="14"/>
      <c r="E1" s="14"/>
      <c r="F1" s="14"/>
      <c r="G1" s="14"/>
      <c r="H1" s="14"/>
    </row>
    <row r="2" spans="1:8" ht="48" x14ac:dyDescent="1.05">
      <c r="A2" s="14" t="s">
        <v>77</v>
      </c>
      <c r="B2" s="14"/>
      <c r="C2" s="14"/>
      <c r="D2" s="14"/>
      <c r="E2" s="14"/>
      <c r="F2" s="14"/>
      <c r="G2" s="14"/>
      <c r="H2" s="14"/>
    </row>
    <row r="3" spans="1:8" ht="48" x14ac:dyDescent="1.05">
      <c r="A3" s="14" t="s">
        <v>100</v>
      </c>
      <c r="B3" s="14"/>
      <c r="C3" s="14"/>
      <c r="D3" s="14"/>
      <c r="E3" s="14"/>
      <c r="F3" s="14"/>
      <c r="G3" s="14"/>
      <c r="H3" s="14"/>
    </row>
    <row r="5" spans="1:8" ht="45" x14ac:dyDescent="1">
      <c r="B5" s="4" t="s">
        <v>7</v>
      </c>
      <c r="C5" s="4" t="s">
        <v>8</v>
      </c>
      <c r="D5" s="4" t="s">
        <v>80</v>
      </c>
      <c r="E5" s="5" t="s">
        <v>74</v>
      </c>
      <c r="F5" s="4" t="s">
        <v>9</v>
      </c>
      <c r="G5" s="4" t="s">
        <v>81</v>
      </c>
    </row>
    <row r="6" spans="1:8" ht="45" x14ac:dyDescent="1">
      <c r="B6" s="5">
        <v>1</v>
      </c>
      <c r="C6" s="4">
        <f ca="1">_xlfn.XLOOKUP(B6+0.5,Matching!$Q$5:$Q$12,Matching!$C$5:$C$12,,0)</f>
        <v>6</v>
      </c>
      <c r="D6" s="4" t="str">
        <f ca="1">_xlfn.CONCAT(_xlfn.XLOOKUP(C6,Table2[รหัส],Table2[ชื่อ สกุล],,0)," (CW-",Table38[[#This Row],[1st Player ID]],")")</f>
        <v>นิชาภา แก่นทอง (CW-6)</v>
      </c>
      <c r="E6" s="5" t="s">
        <v>74</v>
      </c>
      <c r="F6" s="4">
        <v>6</v>
      </c>
      <c r="G6" s="4" t="str">
        <f>_xlfn.CONCAT(_xlfn.XLOOKUP(F6,Table2[รหัส],Table2[ชื่อ สกุล],,0)," (CW-",Table38[[#This Row],[2nd Player ID]],")")</f>
        <v>นิชาภา แก่นทอง (CW-6)</v>
      </c>
    </row>
    <row r="7" spans="1:8" ht="45" x14ac:dyDescent="1">
      <c r="B7" s="5">
        <v>2</v>
      </c>
      <c r="C7" s="4">
        <v>8</v>
      </c>
      <c r="D7" s="4" t="str">
        <f>_xlfn.CONCAT(_xlfn.XLOOKUP(C7,Table2[รหัส],Table2[ชื่อ สกุล],,0)," (CW-",Table38[[#This Row],[1st Player ID]],")")</f>
        <v>นราพร อรุณเจริญฉาย (CW-8)</v>
      </c>
      <c r="E7" s="5" t="s">
        <v>74</v>
      </c>
      <c r="F7" s="4">
        <v>11</v>
      </c>
      <c r="G7" s="6" t="str">
        <f>_xlfn.CONCAT(_xlfn.XLOOKUP(F7,Table2[รหัส],Table2[ชื่อ สกุล],,0)," (CW-",Table38[[#This Row],[2nd Player ID]],")")</f>
        <v>จิรายุส เผื่อนจวง (CW-11)</v>
      </c>
    </row>
    <row r="8" spans="1:8" ht="45" x14ac:dyDescent="1">
      <c r="B8" s="5">
        <v>3</v>
      </c>
      <c r="C8" s="4">
        <v>4</v>
      </c>
      <c r="D8" s="4" t="str">
        <f>_xlfn.CONCAT(_xlfn.XLOOKUP(C8,Table2[รหัส],Table2[ชื่อ สกุล],,0)," (CW-",Table38[[#This Row],[1st Player ID]],")")</f>
        <v>ศตภัทร ฤาชา (CW-4)</v>
      </c>
      <c r="E8" s="5" t="s">
        <v>74</v>
      </c>
      <c r="F8" s="4">
        <v>5</v>
      </c>
      <c r="G8" s="4" t="str">
        <f>_xlfn.CONCAT(_xlfn.XLOOKUP(F8,Table2[รหัส],Table2[ชื่อ สกุล],,0)," (CW-",Table38[[#This Row],[2nd Player ID]],")")</f>
        <v>พงศ์ทรัพย์ รุ่งรักษาธรรม (CW-5)</v>
      </c>
    </row>
    <row r="9" spans="1:8" ht="45" x14ac:dyDescent="1">
      <c r="B9" s="5">
        <v>4</v>
      </c>
      <c r="C9" s="4">
        <v>3</v>
      </c>
      <c r="D9" s="6" t="str">
        <f>_xlfn.CONCAT(_xlfn.XLOOKUP(C9,Table2[รหัส],Table2[ชื่อ สกุล],,0)," (CW-",Table38[[#This Row],[1st Player ID]],")")</f>
        <v>ชิษณุพงศ์ แตงอ่อน (CW-3)</v>
      </c>
      <c r="E9" s="7" t="s">
        <v>74</v>
      </c>
      <c r="F9" s="6">
        <v>9</v>
      </c>
      <c r="G9" s="6" t="str">
        <f>_xlfn.CONCAT(_xlfn.XLOOKUP(F9,Table2[รหัส],Table2[ชื่อ สกุล],,0)," (CW-",Table38[[#This Row],[2nd Player ID]],")")</f>
        <v>นันฑกานต์ ตันติเรืองเจริญ (CW-9)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451F-3F19-49D2-8B2E-7C04A65786EC}">
  <dimension ref="A1:P12"/>
  <sheetViews>
    <sheetView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17.28515625" bestFit="1" customWidth="1"/>
    <col min="3" max="3" width="10.85546875" bestFit="1" customWidth="1"/>
    <col min="4" max="4" width="12" bestFit="1" customWidth="1"/>
    <col min="5" max="5" width="11.42578125" bestFit="1" customWidth="1"/>
    <col min="6" max="6" width="12.42578125" bestFit="1" customWidth="1"/>
    <col min="7" max="7" width="11.42578125" bestFit="1" customWidth="1"/>
    <col min="9" max="9" width="12.42578125" bestFit="1" customWidth="1"/>
    <col min="10" max="10" width="16.85546875" bestFit="1" customWidth="1"/>
    <col min="11" max="14" width="4.7109375" bestFit="1" customWidth="1"/>
    <col min="15" max="15" width="3.7109375" bestFit="1" customWidth="1"/>
    <col min="16" max="16" width="11.28515625" bestFit="1" customWidth="1"/>
  </cols>
  <sheetData>
    <row r="1" spans="1:16" x14ac:dyDescent="0.25">
      <c r="I1" s="1" t="s">
        <v>70</v>
      </c>
      <c r="J1" s="1" t="s">
        <v>92</v>
      </c>
    </row>
    <row r="2" spans="1:16" x14ac:dyDescent="0.25">
      <c r="A2" s="1" t="s">
        <v>4</v>
      </c>
      <c r="B2" t="s">
        <v>76</v>
      </c>
      <c r="I2" s="1" t="s">
        <v>83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 t="s">
        <v>68</v>
      </c>
    </row>
    <row r="3" spans="1:16" x14ac:dyDescent="0.25">
      <c r="I3" s="2">
        <v>1</v>
      </c>
      <c r="J3">
        <v>142</v>
      </c>
      <c r="K3">
        <v>206</v>
      </c>
      <c r="L3">
        <v>156</v>
      </c>
      <c r="M3">
        <v>225</v>
      </c>
      <c r="N3">
        <v>155</v>
      </c>
      <c r="O3">
        <v>48</v>
      </c>
      <c r="P3">
        <v>932</v>
      </c>
    </row>
    <row r="4" spans="1:16" x14ac:dyDescent="0.25">
      <c r="A4" s="1" t="s">
        <v>67</v>
      </c>
      <c r="B4" t="s">
        <v>71</v>
      </c>
      <c r="C4" t="s">
        <v>69</v>
      </c>
      <c r="D4" t="s">
        <v>91</v>
      </c>
      <c r="E4" t="s">
        <v>73</v>
      </c>
      <c r="F4" t="s">
        <v>70</v>
      </c>
      <c r="G4" t="s">
        <v>98</v>
      </c>
      <c r="I4" s="2">
        <v>4</v>
      </c>
      <c r="J4">
        <v>-142</v>
      </c>
      <c r="K4">
        <v>205</v>
      </c>
      <c r="L4">
        <v>79</v>
      </c>
      <c r="M4">
        <v>-76</v>
      </c>
      <c r="N4">
        <v>144</v>
      </c>
      <c r="O4">
        <v>-48</v>
      </c>
      <c r="P4">
        <v>162</v>
      </c>
    </row>
    <row r="5" spans="1:16" x14ac:dyDescent="0.25">
      <c r="A5" s="2">
        <v>9</v>
      </c>
      <c r="B5">
        <v>4</v>
      </c>
      <c r="C5">
        <v>0</v>
      </c>
      <c r="D5">
        <v>0</v>
      </c>
      <c r="E5">
        <v>4</v>
      </c>
      <c r="F5">
        <v>-443</v>
      </c>
      <c r="G5">
        <v>-443</v>
      </c>
      <c r="I5" s="2">
        <v>8</v>
      </c>
      <c r="J5">
        <v>74</v>
      </c>
      <c r="K5">
        <v>41</v>
      </c>
      <c r="L5">
        <v>147</v>
      </c>
      <c r="M5">
        <v>-225</v>
      </c>
      <c r="N5">
        <v>-141</v>
      </c>
      <c r="O5">
        <v>33</v>
      </c>
      <c r="P5">
        <v>-71</v>
      </c>
    </row>
    <row r="6" spans="1:16" x14ac:dyDescent="0.25">
      <c r="A6" s="2">
        <v>11</v>
      </c>
      <c r="B6">
        <v>4</v>
      </c>
      <c r="C6">
        <v>2</v>
      </c>
      <c r="D6">
        <v>0</v>
      </c>
      <c r="E6">
        <v>2</v>
      </c>
      <c r="F6">
        <v>-207</v>
      </c>
      <c r="G6">
        <v>19793</v>
      </c>
      <c r="I6" s="2">
        <v>11</v>
      </c>
      <c r="J6">
        <v>-74</v>
      </c>
      <c r="K6">
        <v>-22</v>
      </c>
      <c r="L6">
        <v>-147</v>
      </c>
      <c r="M6">
        <v>36</v>
      </c>
      <c r="N6">
        <v>78</v>
      </c>
      <c r="O6">
        <v>42</v>
      </c>
      <c r="P6">
        <v>-87</v>
      </c>
    </row>
    <row r="7" spans="1:16" x14ac:dyDescent="0.25">
      <c r="A7" s="2">
        <v>5</v>
      </c>
      <c r="B7">
        <v>4</v>
      </c>
      <c r="C7">
        <v>1</v>
      </c>
      <c r="D7">
        <v>0</v>
      </c>
      <c r="E7">
        <v>3</v>
      </c>
      <c r="F7">
        <v>-206</v>
      </c>
      <c r="G7">
        <v>9794</v>
      </c>
      <c r="I7" s="2">
        <v>6</v>
      </c>
      <c r="J7">
        <v>166</v>
      </c>
      <c r="K7">
        <v>22</v>
      </c>
      <c r="L7">
        <v>-156</v>
      </c>
      <c r="M7">
        <v>76</v>
      </c>
      <c r="N7">
        <v>-155</v>
      </c>
      <c r="O7">
        <v>-42</v>
      </c>
      <c r="P7">
        <v>-89</v>
      </c>
    </row>
    <row r="8" spans="1:16" x14ac:dyDescent="0.25">
      <c r="A8" s="2">
        <v>3</v>
      </c>
      <c r="B8">
        <v>4</v>
      </c>
      <c r="C8">
        <v>2</v>
      </c>
      <c r="D8">
        <v>0</v>
      </c>
      <c r="E8">
        <v>2</v>
      </c>
      <c r="F8">
        <v>-84</v>
      </c>
      <c r="G8">
        <v>19916</v>
      </c>
      <c r="I8" s="2">
        <v>3</v>
      </c>
      <c r="J8">
        <v>-166</v>
      </c>
      <c r="K8">
        <v>-41</v>
      </c>
      <c r="L8">
        <v>100</v>
      </c>
      <c r="M8">
        <v>23</v>
      </c>
      <c r="N8">
        <v>-78</v>
      </c>
      <c r="O8">
        <v>50</v>
      </c>
      <c r="P8">
        <v>-112</v>
      </c>
    </row>
    <row r="9" spans="1:16" x14ac:dyDescent="0.25">
      <c r="A9" s="2">
        <v>8</v>
      </c>
      <c r="B9">
        <v>4</v>
      </c>
      <c r="C9">
        <v>2</v>
      </c>
      <c r="D9">
        <v>0</v>
      </c>
      <c r="E9">
        <v>2</v>
      </c>
      <c r="F9">
        <v>37</v>
      </c>
      <c r="G9">
        <v>20037</v>
      </c>
      <c r="I9" s="2">
        <v>5</v>
      </c>
      <c r="J9">
        <v>102</v>
      </c>
      <c r="K9">
        <v>-206</v>
      </c>
      <c r="L9">
        <v>-79</v>
      </c>
      <c r="M9">
        <v>-23</v>
      </c>
      <c r="N9">
        <v>103</v>
      </c>
      <c r="O9">
        <v>-33</v>
      </c>
      <c r="P9">
        <v>-136</v>
      </c>
    </row>
    <row r="10" spans="1:16" x14ac:dyDescent="0.25">
      <c r="A10" s="2">
        <v>4</v>
      </c>
      <c r="B10">
        <v>4</v>
      </c>
      <c r="C10">
        <v>2</v>
      </c>
      <c r="D10">
        <v>0</v>
      </c>
      <c r="E10">
        <v>2</v>
      </c>
      <c r="F10">
        <v>66</v>
      </c>
      <c r="G10">
        <v>20066</v>
      </c>
      <c r="I10" s="2">
        <v>9</v>
      </c>
      <c r="J10">
        <v>-102</v>
      </c>
      <c r="K10">
        <v>-205</v>
      </c>
      <c r="L10">
        <v>-100</v>
      </c>
      <c r="M10">
        <v>-36</v>
      </c>
      <c r="N10">
        <v>-103</v>
      </c>
      <c r="O10">
        <v>-50</v>
      </c>
      <c r="P10">
        <v>-596</v>
      </c>
    </row>
    <row r="11" spans="1:16" x14ac:dyDescent="0.25">
      <c r="A11" s="2">
        <v>6</v>
      </c>
      <c r="B11">
        <v>4</v>
      </c>
      <c r="C11">
        <v>3</v>
      </c>
      <c r="D11">
        <v>0</v>
      </c>
      <c r="E11">
        <v>1</v>
      </c>
      <c r="F11">
        <v>108</v>
      </c>
      <c r="G11">
        <v>30108</v>
      </c>
      <c r="I11" s="2" t="s">
        <v>68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</row>
    <row r="12" spans="1:16" x14ac:dyDescent="0.25">
      <c r="A12" s="2">
        <v>1</v>
      </c>
      <c r="B12">
        <v>4</v>
      </c>
      <c r="C12">
        <v>4</v>
      </c>
      <c r="D12">
        <v>0</v>
      </c>
      <c r="E12">
        <v>0</v>
      </c>
      <c r="F12">
        <v>729</v>
      </c>
      <c r="G12">
        <v>40729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494C-BB82-441D-80DC-AADDD8F9B90F}">
  <dimension ref="A1:XFD16"/>
  <sheetViews>
    <sheetView topLeftCell="B3" zoomScaleNormal="100" workbookViewId="0">
      <selection activeCell="J16" sqref="J16"/>
    </sheetView>
  </sheetViews>
  <sheetFormatPr defaultColWidth="8.85546875" defaultRowHeight="36" x14ac:dyDescent="0.8"/>
  <cols>
    <col min="1" max="1" width="0" style="8" hidden="1" customWidth="1"/>
    <col min="2" max="2" width="8" style="8" customWidth="1"/>
    <col min="3" max="3" width="28.140625" style="8" bestFit="1" customWidth="1"/>
    <col min="4" max="4" width="6" style="8" customWidth="1"/>
    <col min="5" max="6" width="6.28515625" style="8" customWidth="1"/>
    <col min="7" max="7" width="8.7109375" style="8" bestFit="1" customWidth="1"/>
    <col min="8" max="8" width="22.7109375" style="8" bestFit="1" customWidth="1"/>
    <col min="9" max="16384" width="8.85546875" style="8"/>
  </cols>
  <sheetData>
    <row r="1" spans="1:16384" ht="48" x14ac:dyDescent="1.05">
      <c r="A1" s="15" t="s">
        <v>105</v>
      </c>
      <c r="B1" s="15"/>
      <c r="C1" s="15"/>
      <c r="D1" s="15"/>
      <c r="E1" s="15"/>
      <c r="F1" s="15"/>
      <c r="G1" s="15"/>
      <c r="H1" s="15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 ht="48" x14ac:dyDescent="1.05">
      <c r="A2" s="15" t="s">
        <v>77</v>
      </c>
      <c r="B2" s="15"/>
      <c r="C2" s="15"/>
      <c r="D2" s="15"/>
      <c r="E2" s="15"/>
      <c r="F2" s="15"/>
      <c r="G2" s="15"/>
      <c r="H2" s="15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pans="1:16384" s="3" customFormat="1" ht="30.75" x14ac:dyDescent="0.7"/>
    <row r="4" spans="1:16384" s="9" customFormat="1" ht="30.75" x14ac:dyDescent="0.25">
      <c r="A4" s="9" t="s">
        <v>85</v>
      </c>
      <c r="B4" s="9" t="s">
        <v>83</v>
      </c>
      <c r="C4" s="9" t="s">
        <v>84</v>
      </c>
      <c r="D4" s="9" t="s">
        <v>86</v>
      </c>
      <c r="E4" s="9" t="s">
        <v>87</v>
      </c>
      <c r="F4" s="9" t="s">
        <v>88</v>
      </c>
      <c r="G4" s="9" t="s">
        <v>89</v>
      </c>
      <c r="H4" s="9" t="s">
        <v>96</v>
      </c>
    </row>
    <row r="5" spans="1:16384" s="3" customFormat="1" ht="30.75" x14ac:dyDescent="0.7">
      <c r="A5" s="3">
        <f>Standing!A5</f>
        <v>9</v>
      </c>
      <c r="B5" s="3" t="str">
        <f t="shared" ref="B5:B12" si="0">_xlfn.CONCAT("CW-",A5)</f>
        <v>CW-9</v>
      </c>
      <c r="C5" s="3" t="str">
        <f>_xlfn.XLOOKUP(A5,Table2[รหัส],Table2[ชื่อ สกุล],,0)</f>
        <v>นันฑกานต์ ตันติเรืองเจริญ</v>
      </c>
      <c r="D5" s="3">
        <f>Standing!B5</f>
        <v>4</v>
      </c>
      <c r="E5" s="3">
        <f>Standing!C5</f>
        <v>0</v>
      </c>
      <c r="F5" s="3">
        <f>Standing!D5</f>
        <v>0</v>
      </c>
      <c r="G5" s="3">
        <f>Standing!E5</f>
        <v>4</v>
      </c>
      <c r="H5" s="3">
        <f>Standing!F5</f>
        <v>-443</v>
      </c>
      <c r="J5" s="3" cm="1">
        <f t="array" ref="J5:J12">_xlfn.SEQUENCE(COUNT(Table4[แต้มต่างสะสม]))</f>
        <v>1</v>
      </c>
      <c r="K5" s="3">
        <f>1/COUNT(Table4[แต้มต่างสะสม])*(J5-0.5)</f>
        <v>6.25E-2</v>
      </c>
      <c r="L5" s="3">
        <f>_xlfn.NORM.INV(K5,$K$15,$K$14)</f>
        <v>-530.61818567574596</v>
      </c>
    </row>
    <row r="6" spans="1:16384" s="3" customFormat="1" ht="30.75" x14ac:dyDescent="0.7">
      <c r="A6" s="3">
        <f>Standing!A6</f>
        <v>11</v>
      </c>
      <c r="B6" s="3" t="str">
        <f t="shared" si="0"/>
        <v>CW-11</v>
      </c>
      <c r="C6" s="3" t="str">
        <f>_xlfn.XLOOKUP(A6,Table2[รหัส],Table2[ชื่อ สกุล],,0)</f>
        <v>จิรายุส เผื่อนจวง</v>
      </c>
      <c r="D6" s="3">
        <f>Standing!B6</f>
        <v>4</v>
      </c>
      <c r="E6" s="3">
        <f>Standing!C6</f>
        <v>2</v>
      </c>
      <c r="F6" s="3">
        <f>Standing!D6</f>
        <v>0</v>
      </c>
      <c r="G6" s="3">
        <f>Standing!E6</f>
        <v>2</v>
      </c>
      <c r="H6" s="3">
        <f>Standing!F6</f>
        <v>-207</v>
      </c>
      <c r="J6" s="3">
        <v>2</v>
      </c>
      <c r="K6" s="3">
        <f>1/COUNT(Table4[แต้มต่างสะสม])*(J6-0.5)</f>
        <v>0.1875</v>
      </c>
      <c r="L6" s="3">
        <f t="shared" ref="L6:L12" si="1">_xlfn.NORM.INV(K6,$K$15,$K$14)</f>
        <v>-306.84426938154638</v>
      </c>
    </row>
    <row r="7" spans="1:16384" s="3" customFormat="1" ht="30.75" x14ac:dyDescent="0.7">
      <c r="A7" s="3">
        <f>Standing!A7</f>
        <v>5</v>
      </c>
      <c r="B7" s="3" t="str">
        <f t="shared" si="0"/>
        <v>CW-5</v>
      </c>
      <c r="C7" s="3" t="str">
        <f>_xlfn.XLOOKUP(A7,Table2[รหัส],Table2[ชื่อ สกุล],,0)</f>
        <v>พงศ์ทรัพย์ รุ่งรักษาธรรม</v>
      </c>
      <c r="D7" s="3">
        <f>Standing!B7</f>
        <v>4</v>
      </c>
      <c r="E7" s="3">
        <f>Standing!C7</f>
        <v>1</v>
      </c>
      <c r="F7" s="3">
        <f>Standing!D7</f>
        <v>0</v>
      </c>
      <c r="G7" s="3">
        <f>Standing!E7</f>
        <v>3</v>
      </c>
      <c r="H7" s="3">
        <f>Standing!F7</f>
        <v>-206</v>
      </c>
      <c r="J7" s="3">
        <v>3</v>
      </c>
      <c r="K7" s="3">
        <f>1/COUNT(Table4[แต้มต่างสะสม])*(J7-0.5)</f>
        <v>0.3125</v>
      </c>
      <c r="L7" s="3">
        <f t="shared" si="1"/>
        <v>-169.05689283773003</v>
      </c>
    </row>
    <row r="8" spans="1:16384" s="3" customFormat="1" ht="30.75" x14ac:dyDescent="0.7">
      <c r="A8" s="3">
        <f>Standing!A8</f>
        <v>3</v>
      </c>
      <c r="B8" s="3" t="str">
        <f t="shared" si="0"/>
        <v>CW-3</v>
      </c>
      <c r="C8" s="3" t="str">
        <f>_xlfn.XLOOKUP(A8,Table2[รหัส],Table2[ชื่อ สกุล],,0)</f>
        <v>ชิษณุพงศ์ แตงอ่อน</v>
      </c>
      <c r="D8" s="3">
        <f>Standing!B8</f>
        <v>4</v>
      </c>
      <c r="E8" s="3">
        <f>Standing!C8</f>
        <v>2</v>
      </c>
      <c r="F8" s="3">
        <f>Standing!D8</f>
        <v>0</v>
      </c>
      <c r="G8" s="3">
        <f>Standing!E8</f>
        <v>2</v>
      </c>
      <c r="H8" s="3">
        <f>Standing!F8</f>
        <v>-84</v>
      </c>
      <c r="J8" s="3">
        <v>4</v>
      </c>
      <c r="K8" s="3">
        <f>1/COUNT(Table4[แต้มต่างสะสม])*(J8-0.5)</f>
        <v>0.4375</v>
      </c>
      <c r="L8" s="3">
        <f t="shared" si="1"/>
        <v>-54.410268060445297</v>
      </c>
    </row>
    <row r="9" spans="1:16384" s="3" customFormat="1" ht="30.75" x14ac:dyDescent="0.7">
      <c r="A9" s="3">
        <f>Standing!A9</f>
        <v>8</v>
      </c>
      <c r="B9" s="3" t="str">
        <f t="shared" si="0"/>
        <v>CW-8</v>
      </c>
      <c r="C9" s="3" t="str">
        <f>_xlfn.XLOOKUP(A9,Table2[รหัส],Table2[ชื่อ สกุล],,0)</f>
        <v>นราพร อรุณเจริญฉาย</v>
      </c>
      <c r="D9" s="3">
        <f>Standing!B9</f>
        <v>4</v>
      </c>
      <c r="E9" s="3">
        <f>Standing!C9</f>
        <v>2</v>
      </c>
      <c r="F9" s="3">
        <f>Standing!D9</f>
        <v>0</v>
      </c>
      <c r="G9" s="3">
        <f>Standing!E9</f>
        <v>2</v>
      </c>
      <c r="H9" s="3">
        <f>Standing!F9</f>
        <v>37</v>
      </c>
      <c r="J9" s="3">
        <v>5</v>
      </c>
      <c r="K9" s="3">
        <f>1/COUNT(Table4[แต้มต่างสะสม])*(J9-0.5)</f>
        <v>0.5625</v>
      </c>
      <c r="L9" s="3">
        <f t="shared" si="1"/>
        <v>54.410268060445297</v>
      </c>
    </row>
    <row r="10" spans="1:16384" s="3" customFormat="1" ht="30.75" x14ac:dyDescent="0.7">
      <c r="A10" s="3">
        <f>Standing!A10</f>
        <v>4</v>
      </c>
      <c r="B10" s="3" t="str">
        <f t="shared" si="0"/>
        <v>CW-4</v>
      </c>
      <c r="C10" s="3" t="str">
        <f>_xlfn.XLOOKUP(A10,Table2[รหัส],Table2[ชื่อ สกุล],,0)</f>
        <v>ศตภัทร ฤาชา</v>
      </c>
      <c r="D10" s="3">
        <f>Standing!B10</f>
        <v>4</v>
      </c>
      <c r="E10" s="3">
        <f>Standing!C10</f>
        <v>2</v>
      </c>
      <c r="F10" s="3">
        <f>Standing!D10</f>
        <v>0</v>
      </c>
      <c r="G10" s="3">
        <f>Standing!E10</f>
        <v>2</v>
      </c>
      <c r="H10" s="3">
        <f>Standing!F10</f>
        <v>66</v>
      </c>
      <c r="J10" s="3">
        <v>6</v>
      </c>
      <c r="K10" s="3">
        <f>1/COUNT(Table4[แต้มต่างสะสม])*(J10-0.5)</f>
        <v>0.6875</v>
      </c>
      <c r="L10" s="3">
        <f t="shared" si="1"/>
        <v>169.05689283773003</v>
      </c>
    </row>
    <row r="11" spans="1:16384" s="3" customFormat="1" ht="30.75" x14ac:dyDescent="0.7">
      <c r="A11" s="3">
        <f>Standing!A11</f>
        <v>6</v>
      </c>
      <c r="B11" s="3" t="str">
        <f t="shared" si="0"/>
        <v>CW-6</v>
      </c>
      <c r="C11" s="3" t="str">
        <f>_xlfn.XLOOKUP(A11,Table2[รหัส],Table2[ชื่อ สกุล],,0)</f>
        <v>นิชาภา แก่นทอง</v>
      </c>
      <c r="D11" s="3">
        <f>Standing!B11</f>
        <v>4</v>
      </c>
      <c r="E11" s="3">
        <f>Standing!C11</f>
        <v>3</v>
      </c>
      <c r="F11" s="3">
        <f>Standing!D11</f>
        <v>0</v>
      </c>
      <c r="G11" s="3">
        <f>Standing!E11</f>
        <v>1</v>
      </c>
      <c r="H11" s="3">
        <f>Standing!F11</f>
        <v>108</v>
      </c>
      <c r="J11" s="3">
        <v>7</v>
      </c>
      <c r="K11" s="3">
        <f>1/COUNT(Table4[แต้มต่างสะสม])*(J11-0.5)</f>
        <v>0.8125</v>
      </c>
      <c r="L11" s="3">
        <f t="shared" si="1"/>
        <v>306.84426938154638</v>
      </c>
    </row>
    <row r="12" spans="1:16384" s="3" customFormat="1" ht="30.75" x14ac:dyDescent="0.7">
      <c r="A12" s="3">
        <f>Standing!A12</f>
        <v>1</v>
      </c>
      <c r="B12" s="3" t="str">
        <f t="shared" si="0"/>
        <v>CW-1</v>
      </c>
      <c r="C12" s="3" t="str">
        <f>_xlfn.XLOOKUP(A12,Table2[รหัส],Table2[ชื่อ สกุล],,0)</f>
        <v>ธภัทร วัฒนวีรเดช</v>
      </c>
      <c r="D12" s="3">
        <f>Standing!B12</f>
        <v>4</v>
      </c>
      <c r="E12" s="3">
        <f>Standing!C12</f>
        <v>4</v>
      </c>
      <c r="F12" s="3">
        <f>Standing!D12</f>
        <v>0</v>
      </c>
      <c r="G12" s="3">
        <f>Standing!E12</f>
        <v>0</v>
      </c>
      <c r="H12" s="3">
        <f>Standing!F12</f>
        <v>729</v>
      </c>
      <c r="J12" s="3">
        <v>8</v>
      </c>
      <c r="K12" s="3">
        <f>1/COUNT(Table4[แต้มต่างสะสม])*(J12-0.5)</f>
        <v>0.9375</v>
      </c>
      <c r="L12" s="3">
        <f t="shared" si="1"/>
        <v>530.61818567574619</v>
      </c>
    </row>
    <row r="13" spans="1:16384" s="3" customFormat="1" ht="30.75" x14ac:dyDescent="0.7"/>
    <row r="14" spans="1:16384" s="3" customFormat="1" ht="30.75" x14ac:dyDescent="0.7">
      <c r="J14" s="3" t="s">
        <v>103</v>
      </c>
      <c r="K14" s="3">
        <f>_xlfn.STDEV.S(Table4[แต้มต่างสะสม])</f>
        <v>345.87776536144753</v>
      </c>
      <c r="L14" s="3">
        <f>2*K14</f>
        <v>691.75553072289506</v>
      </c>
    </row>
    <row r="15" spans="1:16384" x14ac:dyDescent="0.8">
      <c r="J15" s="8" t="s">
        <v>104</v>
      </c>
      <c r="K15" s="8">
        <f>AVERAGE(Table4[แต้มต่างสะสม])</f>
        <v>0</v>
      </c>
    </row>
    <row r="16" spans="1:16384" x14ac:dyDescent="0.8">
      <c r="J16" s="8">
        <f>_xlfn.STDEV.S(H5:H11)</f>
        <v>195.81405173567822</v>
      </c>
    </row>
  </sheetData>
  <mergeCells count="4096">
    <mergeCell ref="BU1:CB1"/>
    <mergeCell ref="CC1:CJ1"/>
    <mergeCell ref="CK1:CR1"/>
    <mergeCell ref="CS1:CZ1"/>
    <mergeCell ref="DA1:DH1"/>
    <mergeCell ref="AG1:AN1"/>
    <mergeCell ref="AO1:AV1"/>
    <mergeCell ref="AW1:BD1"/>
    <mergeCell ref="BE1:BL1"/>
    <mergeCell ref="BM1:BT1"/>
    <mergeCell ref="A1:H1"/>
    <mergeCell ref="I1:P1"/>
    <mergeCell ref="Q1:X1"/>
    <mergeCell ref="Y1:AF1"/>
    <mergeCell ref="HY1:IF1"/>
    <mergeCell ref="IG1:IN1"/>
    <mergeCell ref="IO1:IV1"/>
    <mergeCell ref="IW1:JD1"/>
    <mergeCell ref="JE1:JL1"/>
    <mergeCell ref="GK1:GR1"/>
    <mergeCell ref="GS1:GZ1"/>
    <mergeCell ref="HA1:HH1"/>
    <mergeCell ref="HI1:HP1"/>
    <mergeCell ref="HQ1:HX1"/>
    <mergeCell ref="EW1:FD1"/>
    <mergeCell ref="FE1:FL1"/>
    <mergeCell ref="FM1:FT1"/>
    <mergeCell ref="FU1:GB1"/>
    <mergeCell ref="GC1:GJ1"/>
    <mergeCell ref="DI1:DP1"/>
    <mergeCell ref="DQ1:DX1"/>
    <mergeCell ref="DY1:EF1"/>
    <mergeCell ref="EG1:EN1"/>
    <mergeCell ref="EO1:EV1"/>
    <mergeCell ref="OC1:OJ1"/>
    <mergeCell ref="OK1:OR1"/>
    <mergeCell ref="OS1:OZ1"/>
    <mergeCell ref="PA1:PH1"/>
    <mergeCell ref="PI1:PP1"/>
    <mergeCell ref="MO1:MV1"/>
    <mergeCell ref="MW1:ND1"/>
    <mergeCell ref="NE1:NL1"/>
    <mergeCell ref="NM1:NT1"/>
    <mergeCell ref="NU1:OB1"/>
    <mergeCell ref="LA1:LH1"/>
    <mergeCell ref="LI1:LP1"/>
    <mergeCell ref="LQ1:LX1"/>
    <mergeCell ref="LY1:MF1"/>
    <mergeCell ref="MG1:MN1"/>
    <mergeCell ref="JM1:JT1"/>
    <mergeCell ref="JU1:KB1"/>
    <mergeCell ref="KC1:KJ1"/>
    <mergeCell ref="KK1:KR1"/>
    <mergeCell ref="KS1:KZ1"/>
    <mergeCell ref="UG1:UN1"/>
    <mergeCell ref="UO1:UV1"/>
    <mergeCell ref="UW1:VD1"/>
    <mergeCell ref="VE1:VL1"/>
    <mergeCell ref="VM1:VT1"/>
    <mergeCell ref="SS1:SZ1"/>
    <mergeCell ref="TA1:TH1"/>
    <mergeCell ref="TI1:TP1"/>
    <mergeCell ref="TQ1:TX1"/>
    <mergeCell ref="TY1:UF1"/>
    <mergeCell ref="RE1:RL1"/>
    <mergeCell ref="RM1:RT1"/>
    <mergeCell ref="RU1:SB1"/>
    <mergeCell ref="SC1:SJ1"/>
    <mergeCell ref="SK1:SR1"/>
    <mergeCell ref="PQ1:PX1"/>
    <mergeCell ref="PY1:QF1"/>
    <mergeCell ref="QG1:QN1"/>
    <mergeCell ref="QO1:QV1"/>
    <mergeCell ref="QW1:RD1"/>
    <mergeCell ref="AAK1:AAR1"/>
    <mergeCell ref="AAS1:AAZ1"/>
    <mergeCell ref="ABA1:ABH1"/>
    <mergeCell ref="ABI1:ABP1"/>
    <mergeCell ref="ABQ1:ABX1"/>
    <mergeCell ref="YW1:ZD1"/>
    <mergeCell ref="ZE1:ZL1"/>
    <mergeCell ref="ZM1:ZT1"/>
    <mergeCell ref="ZU1:AAB1"/>
    <mergeCell ref="AAC1:AAJ1"/>
    <mergeCell ref="XI1:XP1"/>
    <mergeCell ref="XQ1:XX1"/>
    <mergeCell ref="XY1:YF1"/>
    <mergeCell ref="YG1:YN1"/>
    <mergeCell ref="YO1:YV1"/>
    <mergeCell ref="VU1:WB1"/>
    <mergeCell ref="WC1:WJ1"/>
    <mergeCell ref="WK1:WR1"/>
    <mergeCell ref="WS1:WZ1"/>
    <mergeCell ref="XA1:XH1"/>
    <mergeCell ref="AGO1:AGV1"/>
    <mergeCell ref="AGW1:AHD1"/>
    <mergeCell ref="AHE1:AHL1"/>
    <mergeCell ref="AHM1:AHT1"/>
    <mergeCell ref="AHU1:AIB1"/>
    <mergeCell ref="AFA1:AFH1"/>
    <mergeCell ref="AFI1:AFP1"/>
    <mergeCell ref="AFQ1:AFX1"/>
    <mergeCell ref="AFY1:AGF1"/>
    <mergeCell ref="AGG1:AGN1"/>
    <mergeCell ref="ADM1:ADT1"/>
    <mergeCell ref="ADU1:AEB1"/>
    <mergeCell ref="AEC1:AEJ1"/>
    <mergeCell ref="AEK1:AER1"/>
    <mergeCell ref="AES1:AEZ1"/>
    <mergeCell ref="ABY1:ACF1"/>
    <mergeCell ref="ACG1:ACN1"/>
    <mergeCell ref="ACO1:ACV1"/>
    <mergeCell ref="ACW1:ADD1"/>
    <mergeCell ref="ADE1:ADL1"/>
    <mergeCell ref="AMS1:AMZ1"/>
    <mergeCell ref="ANA1:ANH1"/>
    <mergeCell ref="ANI1:ANP1"/>
    <mergeCell ref="ANQ1:ANX1"/>
    <mergeCell ref="ANY1:AOF1"/>
    <mergeCell ref="ALE1:ALL1"/>
    <mergeCell ref="ALM1:ALT1"/>
    <mergeCell ref="ALU1:AMB1"/>
    <mergeCell ref="AMC1:AMJ1"/>
    <mergeCell ref="AMK1:AMR1"/>
    <mergeCell ref="AJQ1:AJX1"/>
    <mergeCell ref="AJY1:AKF1"/>
    <mergeCell ref="AKG1:AKN1"/>
    <mergeCell ref="AKO1:AKV1"/>
    <mergeCell ref="AKW1:ALD1"/>
    <mergeCell ref="AIC1:AIJ1"/>
    <mergeCell ref="AIK1:AIR1"/>
    <mergeCell ref="AIS1:AIZ1"/>
    <mergeCell ref="AJA1:AJH1"/>
    <mergeCell ref="AJI1:AJP1"/>
    <mergeCell ref="ASW1:ATD1"/>
    <mergeCell ref="ATE1:ATL1"/>
    <mergeCell ref="ATM1:ATT1"/>
    <mergeCell ref="ATU1:AUB1"/>
    <mergeCell ref="AUC1:AUJ1"/>
    <mergeCell ref="ARI1:ARP1"/>
    <mergeCell ref="ARQ1:ARX1"/>
    <mergeCell ref="ARY1:ASF1"/>
    <mergeCell ref="ASG1:ASN1"/>
    <mergeCell ref="ASO1:ASV1"/>
    <mergeCell ref="APU1:AQB1"/>
    <mergeCell ref="AQC1:AQJ1"/>
    <mergeCell ref="AQK1:AQR1"/>
    <mergeCell ref="AQS1:AQZ1"/>
    <mergeCell ref="ARA1:ARH1"/>
    <mergeCell ref="AOG1:AON1"/>
    <mergeCell ref="AOO1:AOV1"/>
    <mergeCell ref="AOW1:APD1"/>
    <mergeCell ref="APE1:APL1"/>
    <mergeCell ref="APM1:APT1"/>
    <mergeCell ref="AZA1:AZH1"/>
    <mergeCell ref="AZI1:AZP1"/>
    <mergeCell ref="AZQ1:AZX1"/>
    <mergeCell ref="AZY1:BAF1"/>
    <mergeCell ref="BAG1:BAN1"/>
    <mergeCell ref="AXM1:AXT1"/>
    <mergeCell ref="AXU1:AYB1"/>
    <mergeCell ref="AYC1:AYJ1"/>
    <mergeCell ref="AYK1:AYR1"/>
    <mergeCell ref="AYS1:AYZ1"/>
    <mergeCell ref="AVY1:AWF1"/>
    <mergeCell ref="AWG1:AWN1"/>
    <mergeCell ref="AWO1:AWV1"/>
    <mergeCell ref="AWW1:AXD1"/>
    <mergeCell ref="AXE1:AXL1"/>
    <mergeCell ref="AUK1:AUR1"/>
    <mergeCell ref="AUS1:AUZ1"/>
    <mergeCell ref="AVA1:AVH1"/>
    <mergeCell ref="AVI1:AVP1"/>
    <mergeCell ref="AVQ1:AVX1"/>
    <mergeCell ref="BFE1:BFL1"/>
    <mergeCell ref="BFM1:BFT1"/>
    <mergeCell ref="BFU1:BGB1"/>
    <mergeCell ref="BGC1:BGJ1"/>
    <mergeCell ref="BGK1:BGR1"/>
    <mergeCell ref="BDQ1:BDX1"/>
    <mergeCell ref="BDY1:BEF1"/>
    <mergeCell ref="BEG1:BEN1"/>
    <mergeCell ref="BEO1:BEV1"/>
    <mergeCell ref="BEW1:BFD1"/>
    <mergeCell ref="BCC1:BCJ1"/>
    <mergeCell ref="BCK1:BCR1"/>
    <mergeCell ref="BCS1:BCZ1"/>
    <mergeCell ref="BDA1:BDH1"/>
    <mergeCell ref="BDI1:BDP1"/>
    <mergeCell ref="BAO1:BAV1"/>
    <mergeCell ref="BAW1:BBD1"/>
    <mergeCell ref="BBE1:BBL1"/>
    <mergeCell ref="BBM1:BBT1"/>
    <mergeCell ref="BBU1:BCB1"/>
    <mergeCell ref="BLI1:BLP1"/>
    <mergeCell ref="BLQ1:BLX1"/>
    <mergeCell ref="BLY1:BMF1"/>
    <mergeCell ref="BMG1:BMN1"/>
    <mergeCell ref="BMO1:BMV1"/>
    <mergeCell ref="BJU1:BKB1"/>
    <mergeCell ref="BKC1:BKJ1"/>
    <mergeCell ref="BKK1:BKR1"/>
    <mergeCell ref="BKS1:BKZ1"/>
    <mergeCell ref="BLA1:BLH1"/>
    <mergeCell ref="BIG1:BIN1"/>
    <mergeCell ref="BIO1:BIV1"/>
    <mergeCell ref="BIW1:BJD1"/>
    <mergeCell ref="BJE1:BJL1"/>
    <mergeCell ref="BJM1:BJT1"/>
    <mergeCell ref="BGS1:BGZ1"/>
    <mergeCell ref="BHA1:BHH1"/>
    <mergeCell ref="BHI1:BHP1"/>
    <mergeCell ref="BHQ1:BHX1"/>
    <mergeCell ref="BHY1:BIF1"/>
    <mergeCell ref="BRM1:BRT1"/>
    <mergeCell ref="BRU1:BSB1"/>
    <mergeCell ref="BSC1:BSJ1"/>
    <mergeCell ref="BSK1:BSR1"/>
    <mergeCell ref="BSS1:BSZ1"/>
    <mergeCell ref="BPY1:BQF1"/>
    <mergeCell ref="BQG1:BQN1"/>
    <mergeCell ref="BQO1:BQV1"/>
    <mergeCell ref="BQW1:BRD1"/>
    <mergeCell ref="BRE1:BRL1"/>
    <mergeCell ref="BOK1:BOR1"/>
    <mergeCell ref="BOS1:BOZ1"/>
    <mergeCell ref="BPA1:BPH1"/>
    <mergeCell ref="BPI1:BPP1"/>
    <mergeCell ref="BPQ1:BPX1"/>
    <mergeCell ref="BMW1:BND1"/>
    <mergeCell ref="BNE1:BNL1"/>
    <mergeCell ref="BNM1:BNT1"/>
    <mergeCell ref="BNU1:BOB1"/>
    <mergeCell ref="BOC1:BOJ1"/>
    <mergeCell ref="BXQ1:BXX1"/>
    <mergeCell ref="BXY1:BYF1"/>
    <mergeCell ref="BYG1:BYN1"/>
    <mergeCell ref="BYO1:BYV1"/>
    <mergeCell ref="BYW1:BZD1"/>
    <mergeCell ref="BWC1:BWJ1"/>
    <mergeCell ref="BWK1:BWR1"/>
    <mergeCell ref="BWS1:BWZ1"/>
    <mergeCell ref="BXA1:BXH1"/>
    <mergeCell ref="BXI1:BXP1"/>
    <mergeCell ref="BUO1:BUV1"/>
    <mergeCell ref="BUW1:BVD1"/>
    <mergeCell ref="BVE1:BVL1"/>
    <mergeCell ref="BVM1:BVT1"/>
    <mergeCell ref="BVU1:BWB1"/>
    <mergeCell ref="BTA1:BTH1"/>
    <mergeCell ref="BTI1:BTP1"/>
    <mergeCell ref="BTQ1:BTX1"/>
    <mergeCell ref="BTY1:BUF1"/>
    <mergeCell ref="BUG1:BUN1"/>
    <mergeCell ref="CDU1:CEB1"/>
    <mergeCell ref="CEC1:CEJ1"/>
    <mergeCell ref="CEK1:CER1"/>
    <mergeCell ref="CES1:CEZ1"/>
    <mergeCell ref="CFA1:CFH1"/>
    <mergeCell ref="CCG1:CCN1"/>
    <mergeCell ref="CCO1:CCV1"/>
    <mergeCell ref="CCW1:CDD1"/>
    <mergeCell ref="CDE1:CDL1"/>
    <mergeCell ref="CDM1:CDT1"/>
    <mergeCell ref="CAS1:CAZ1"/>
    <mergeCell ref="CBA1:CBH1"/>
    <mergeCell ref="CBI1:CBP1"/>
    <mergeCell ref="CBQ1:CBX1"/>
    <mergeCell ref="CBY1:CCF1"/>
    <mergeCell ref="BZE1:BZL1"/>
    <mergeCell ref="BZM1:BZT1"/>
    <mergeCell ref="BZU1:CAB1"/>
    <mergeCell ref="CAC1:CAJ1"/>
    <mergeCell ref="CAK1:CAR1"/>
    <mergeCell ref="CJY1:CKF1"/>
    <mergeCell ref="CKG1:CKN1"/>
    <mergeCell ref="CKO1:CKV1"/>
    <mergeCell ref="CKW1:CLD1"/>
    <mergeCell ref="CLE1:CLL1"/>
    <mergeCell ref="CIK1:CIR1"/>
    <mergeCell ref="CIS1:CIZ1"/>
    <mergeCell ref="CJA1:CJH1"/>
    <mergeCell ref="CJI1:CJP1"/>
    <mergeCell ref="CJQ1:CJX1"/>
    <mergeCell ref="CGW1:CHD1"/>
    <mergeCell ref="CHE1:CHL1"/>
    <mergeCell ref="CHM1:CHT1"/>
    <mergeCell ref="CHU1:CIB1"/>
    <mergeCell ref="CIC1:CIJ1"/>
    <mergeCell ref="CFI1:CFP1"/>
    <mergeCell ref="CFQ1:CFX1"/>
    <mergeCell ref="CFY1:CGF1"/>
    <mergeCell ref="CGG1:CGN1"/>
    <mergeCell ref="CGO1:CGV1"/>
    <mergeCell ref="CQC1:CQJ1"/>
    <mergeCell ref="CQK1:CQR1"/>
    <mergeCell ref="CQS1:CQZ1"/>
    <mergeCell ref="CRA1:CRH1"/>
    <mergeCell ref="CRI1:CRP1"/>
    <mergeCell ref="COO1:COV1"/>
    <mergeCell ref="COW1:CPD1"/>
    <mergeCell ref="CPE1:CPL1"/>
    <mergeCell ref="CPM1:CPT1"/>
    <mergeCell ref="CPU1:CQB1"/>
    <mergeCell ref="CNA1:CNH1"/>
    <mergeCell ref="CNI1:CNP1"/>
    <mergeCell ref="CNQ1:CNX1"/>
    <mergeCell ref="CNY1:COF1"/>
    <mergeCell ref="COG1:CON1"/>
    <mergeCell ref="CLM1:CLT1"/>
    <mergeCell ref="CLU1:CMB1"/>
    <mergeCell ref="CMC1:CMJ1"/>
    <mergeCell ref="CMK1:CMR1"/>
    <mergeCell ref="CMS1:CMZ1"/>
    <mergeCell ref="CWG1:CWN1"/>
    <mergeCell ref="CWO1:CWV1"/>
    <mergeCell ref="CWW1:CXD1"/>
    <mergeCell ref="CXE1:CXL1"/>
    <mergeCell ref="CXM1:CXT1"/>
    <mergeCell ref="CUS1:CUZ1"/>
    <mergeCell ref="CVA1:CVH1"/>
    <mergeCell ref="CVI1:CVP1"/>
    <mergeCell ref="CVQ1:CVX1"/>
    <mergeCell ref="CVY1:CWF1"/>
    <mergeCell ref="CTE1:CTL1"/>
    <mergeCell ref="CTM1:CTT1"/>
    <mergeCell ref="CTU1:CUB1"/>
    <mergeCell ref="CUC1:CUJ1"/>
    <mergeCell ref="CUK1:CUR1"/>
    <mergeCell ref="CRQ1:CRX1"/>
    <mergeCell ref="CRY1:CSF1"/>
    <mergeCell ref="CSG1:CSN1"/>
    <mergeCell ref="CSO1:CSV1"/>
    <mergeCell ref="CSW1:CTD1"/>
    <mergeCell ref="DCK1:DCR1"/>
    <mergeCell ref="DCS1:DCZ1"/>
    <mergeCell ref="DDA1:DDH1"/>
    <mergeCell ref="DDI1:DDP1"/>
    <mergeCell ref="DDQ1:DDX1"/>
    <mergeCell ref="DAW1:DBD1"/>
    <mergeCell ref="DBE1:DBL1"/>
    <mergeCell ref="DBM1:DBT1"/>
    <mergeCell ref="DBU1:DCB1"/>
    <mergeCell ref="DCC1:DCJ1"/>
    <mergeCell ref="CZI1:CZP1"/>
    <mergeCell ref="CZQ1:CZX1"/>
    <mergeCell ref="CZY1:DAF1"/>
    <mergeCell ref="DAG1:DAN1"/>
    <mergeCell ref="DAO1:DAV1"/>
    <mergeCell ref="CXU1:CYB1"/>
    <mergeCell ref="CYC1:CYJ1"/>
    <mergeCell ref="CYK1:CYR1"/>
    <mergeCell ref="CYS1:CYZ1"/>
    <mergeCell ref="CZA1:CZH1"/>
    <mergeCell ref="DIO1:DIV1"/>
    <mergeCell ref="DIW1:DJD1"/>
    <mergeCell ref="DJE1:DJL1"/>
    <mergeCell ref="DJM1:DJT1"/>
    <mergeCell ref="DJU1:DKB1"/>
    <mergeCell ref="DHA1:DHH1"/>
    <mergeCell ref="DHI1:DHP1"/>
    <mergeCell ref="DHQ1:DHX1"/>
    <mergeCell ref="DHY1:DIF1"/>
    <mergeCell ref="DIG1:DIN1"/>
    <mergeCell ref="DFM1:DFT1"/>
    <mergeCell ref="DFU1:DGB1"/>
    <mergeCell ref="DGC1:DGJ1"/>
    <mergeCell ref="DGK1:DGR1"/>
    <mergeCell ref="DGS1:DGZ1"/>
    <mergeCell ref="DDY1:DEF1"/>
    <mergeCell ref="DEG1:DEN1"/>
    <mergeCell ref="DEO1:DEV1"/>
    <mergeCell ref="DEW1:DFD1"/>
    <mergeCell ref="DFE1:DFL1"/>
    <mergeCell ref="DOS1:DOZ1"/>
    <mergeCell ref="DPA1:DPH1"/>
    <mergeCell ref="DPI1:DPP1"/>
    <mergeCell ref="DPQ1:DPX1"/>
    <mergeCell ref="DPY1:DQF1"/>
    <mergeCell ref="DNE1:DNL1"/>
    <mergeCell ref="DNM1:DNT1"/>
    <mergeCell ref="DNU1:DOB1"/>
    <mergeCell ref="DOC1:DOJ1"/>
    <mergeCell ref="DOK1:DOR1"/>
    <mergeCell ref="DLQ1:DLX1"/>
    <mergeCell ref="DLY1:DMF1"/>
    <mergeCell ref="DMG1:DMN1"/>
    <mergeCell ref="DMO1:DMV1"/>
    <mergeCell ref="DMW1:DND1"/>
    <mergeCell ref="DKC1:DKJ1"/>
    <mergeCell ref="DKK1:DKR1"/>
    <mergeCell ref="DKS1:DKZ1"/>
    <mergeCell ref="DLA1:DLH1"/>
    <mergeCell ref="DLI1:DLP1"/>
    <mergeCell ref="DUW1:DVD1"/>
    <mergeCell ref="DVE1:DVL1"/>
    <mergeCell ref="DVM1:DVT1"/>
    <mergeCell ref="DVU1:DWB1"/>
    <mergeCell ref="DWC1:DWJ1"/>
    <mergeCell ref="DTI1:DTP1"/>
    <mergeCell ref="DTQ1:DTX1"/>
    <mergeCell ref="DTY1:DUF1"/>
    <mergeCell ref="DUG1:DUN1"/>
    <mergeCell ref="DUO1:DUV1"/>
    <mergeCell ref="DRU1:DSB1"/>
    <mergeCell ref="DSC1:DSJ1"/>
    <mergeCell ref="DSK1:DSR1"/>
    <mergeCell ref="DSS1:DSZ1"/>
    <mergeCell ref="DTA1:DTH1"/>
    <mergeCell ref="DQG1:DQN1"/>
    <mergeCell ref="DQO1:DQV1"/>
    <mergeCell ref="DQW1:DRD1"/>
    <mergeCell ref="DRE1:DRL1"/>
    <mergeCell ref="DRM1:DRT1"/>
    <mergeCell ref="EBA1:EBH1"/>
    <mergeCell ref="EBI1:EBP1"/>
    <mergeCell ref="EBQ1:EBX1"/>
    <mergeCell ref="EBY1:ECF1"/>
    <mergeCell ref="ECG1:ECN1"/>
    <mergeCell ref="DZM1:DZT1"/>
    <mergeCell ref="DZU1:EAB1"/>
    <mergeCell ref="EAC1:EAJ1"/>
    <mergeCell ref="EAK1:EAR1"/>
    <mergeCell ref="EAS1:EAZ1"/>
    <mergeCell ref="DXY1:DYF1"/>
    <mergeCell ref="DYG1:DYN1"/>
    <mergeCell ref="DYO1:DYV1"/>
    <mergeCell ref="DYW1:DZD1"/>
    <mergeCell ref="DZE1:DZL1"/>
    <mergeCell ref="DWK1:DWR1"/>
    <mergeCell ref="DWS1:DWZ1"/>
    <mergeCell ref="DXA1:DXH1"/>
    <mergeCell ref="DXI1:DXP1"/>
    <mergeCell ref="DXQ1:DXX1"/>
    <mergeCell ref="EHE1:EHL1"/>
    <mergeCell ref="EHM1:EHT1"/>
    <mergeCell ref="EHU1:EIB1"/>
    <mergeCell ref="EIC1:EIJ1"/>
    <mergeCell ref="EIK1:EIR1"/>
    <mergeCell ref="EFQ1:EFX1"/>
    <mergeCell ref="EFY1:EGF1"/>
    <mergeCell ref="EGG1:EGN1"/>
    <mergeCell ref="EGO1:EGV1"/>
    <mergeCell ref="EGW1:EHD1"/>
    <mergeCell ref="EEC1:EEJ1"/>
    <mergeCell ref="EEK1:EER1"/>
    <mergeCell ref="EES1:EEZ1"/>
    <mergeCell ref="EFA1:EFH1"/>
    <mergeCell ref="EFI1:EFP1"/>
    <mergeCell ref="ECO1:ECV1"/>
    <mergeCell ref="ECW1:EDD1"/>
    <mergeCell ref="EDE1:EDL1"/>
    <mergeCell ref="EDM1:EDT1"/>
    <mergeCell ref="EDU1:EEB1"/>
    <mergeCell ref="ENI1:ENP1"/>
    <mergeCell ref="ENQ1:ENX1"/>
    <mergeCell ref="ENY1:EOF1"/>
    <mergeCell ref="EOG1:EON1"/>
    <mergeCell ref="EOO1:EOV1"/>
    <mergeCell ref="ELU1:EMB1"/>
    <mergeCell ref="EMC1:EMJ1"/>
    <mergeCell ref="EMK1:EMR1"/>
    <mergeCell ref="EMS1:EMZ1"/>
    <mergeCell ref="ENA1:ENH1"/>
    <mergeCell ref="EKG1:EKN1"/>
    <mergeCell ref="EKO1:EKV1"/>
    <mergeCell ref="EKW1:ELD1"/>
    <mergeCell ref="ELE1:ELL1"/>
    <mergeCell ref="ELM1:ELT1"/>
    <mergeCell ref="EIS1:EIZ1"/>
    <mergeCell ref="EJA1:EJH1"/>
    <mergeCell ref="EJI1:EJP1"/>
    <mergeCell ref="EJQ1:EJX1"/>
    <mergeCell ref="EJY1:EKF1"/>
    <mergeCell ref="ETM1:ETT1"/>
    <mergeCell ref="ETU1:EUB1"/>
    <mergeCell ref="EUC1:EUJ1"/>
    <mergeCell ref="EUK1:EUR1"/>
    <mergeCell ref="EUS1:EUZ1"/>
    <mergeCell ref="ERY1:ESF1"/>
    <mergeCell ref="ESG1:ESN1"/>
    <mergeCell ref="ESO1:ESV1"/>
    <mergeCell ref="ESW1:ETD1"/>
    <mergeCell ref="ETE1:ETL1"/>
    <mergeCell ref="EQK1:EQR1"/>
    <mergeCell ref="EQS1:EQZ1"/>
    <mergeCell ref="ERA1:ERH1"/>
    <mergeCell ref="ERI1:ERP1"/>
    <mergeCell ref="ERQ1:ERX1"/>
    <mergeCell ref="EOW1:EPD1"/>
    <mergeCell ref="EPE1:EPL1"/>
    <mergeCell ref="EPM1:EPT1"/>
    <mergeCell ref="EPU1:EQB1"/>
    <mergeCell ref="EQC1:EQJ1"/>
    <mergeCell ref="EZQ1:EZX1"/>
    <mergeCell ref="EZY1:FAF1"/>
    <mergeCell ref="FAG1:FAN1"/>
    <mergeCell ref="FAO1:FAV1"/>
    <mergeCell ref="FAW1:FBD1"/>
    <mergeCell ref="EYC1:EYJ1"/>
    <mergeCell ref="EYK1:EYR1"/>
    <mergeCell ref="EYS1:EYZ1"/>
    <mergeCell ref="EZA1:EZH1"/>
    <mergeCell ref="EZI1:EZP1"/>
    <mergeCell ref="EWO1:EWV1"/>
    <mergeCell ref="EWW1:EXD1"/>
    <mergeCell ref="EXE1:EXL1"/>
    <mergeCell ref="EXM1:EXT1"/>
    <mergeCell ref="EXU1:EYB1"/>
    <mergeCell ref="EVA1:EVH1"/>
    <mergeCell ref="EVI1:EVP1"/>
    <mergeCell ref="EVQ1:EVX1"/>
    <mergeCell ref="EVY1:EWF1"/>
    <mergeCell ref="EWG1:EWN1"/>
    <mergeCell ref="FFU1:FGB1"/>
    <mergeCell ref="FGC1:FGJ1"/>
    <mergeCell ref="FGK1:FGR1"/>
    <mergeCell ref="FGS1:FGZ1"/>
    <mergeCell ref="FHA1:FHH1"/>
    <mergeCell ref="FEG1:FEN1"/>
    <mergeCell ref="FEO1:FEV1"/>
    <mergeCell ref="FEW1:FFD1"/>
    <mergeCell ref="FFE1:FFL1"/>
    <mergeCell ref="FFM1:FFT1"/>
    <mergeCell ref="FCS1:FCZ1"/>
    <mergeCell ref="FDA1:FDH1"/>
    <mergeCell ref="FDI1:FDP1"/>
    <mergeCell ref="FDQ1:FDX1"/>
    <mergeCell ref="FDY1:FEF1"/>
    <mergeCell ref="FBE1:FBL1"/>
    <mergeCell ref="FBM1:FBT1"/>
    <mergeCell ref="FBU1:FCB1"/>
    <mergeCell ref="FCC1:FCJ1"/>
    <mergeCell ref="FCK1:FCR1"/>
    <mergeCell ref="FLY1:FMF1"/>
    <mergeCell ref="FMG1:FMN1"/>
    <mergeCell ref="FMO1:FMV1"/>
    <mergeCell ref="FMW1:FND1"/>
    <mergeCell ref="FNE1:FNL1"/>
    <mergeCell ref="FKK1:FKR1"/>
    <mergeCell ref="FKS1:FKZ1"/>
    <mergeCell ref="FLA1:FLH1"/>
    <mergeCell ref="FLI1:FLP1"/>
    <mergeCell ref="FLQ1:FLX1"/>
    <mergeCell ref="FIW1:FJD1"/>
    <mergeCell ref="FJE1:FJL1"/>
    <mergeCell ref="FJM1:FJT1"/>
    <mergeCell ref="FJU1:FKB1"/>
    <mergeCell ref="FKC1:FKJ1"/>
    <mergeCell ref="FHI1:FHP1"/>
    <mergeCell ref="FHQ1:FHX1"/>
    <mergeCell ref="FHY1:FIF1"/>
    <mergeCell ref="FIG1:FIN1"/>
    <mergeCell ref="FIO1:FIV1"/>
    <mergeCell ref="FSC1:FSJ1"/>
    <mergeCell ref="FSK1:FSR1"/>
    <mergeCell ref="FSS1:FSZ1"/>
    <mergeCell ref="FTA1:FTH1"/>
    <mergeCell ref="FTI1:FTP1"/>
    <mergeCell ref="FQO1:FQV1"/>
    <mergeCell ref="FQW1:FRD1"/>
    <mergeCell ref="FRE1:FRL1"/>
    <mergeCell ref="FRM1:FRT1"/>
    <mergeCell ref="FRU1:FSB1"/>
    <mergeCell ref="FPA1:FPH1"/>
    <mergeCell ref="FPI1:FPP1"/>
    <mergeCell ref="FPQ1:FPX1"/>
    <mergeCell ref="FPY1:FQF1"/>
    <mergeCell ref="FQG1:FQN1"/>
    <mergeCell ref="FNM1:FNT1"/>
    <mergeCell ref="FNU1:FOB1"/>
    <mergeCell ref="FOC1:FOJ1"/>
    <mergeCell ref="FOK1:FOR1"/>
    <mergeCell ref="FOS1:FOZ1"/>
    <mergeCell ref="FYG1:FYN1"/>
    <mergeCell ref="FYO1:FYV1"/>
    <mergeCell ref="FYW1:FZD1"/>
    <mergeCell ref="FZE1:FZL1"/>
    <mergeCell ref="FZM1:FZT1"/>
    <mergeCell ref="FWS1:FWZ1"/>
    <mergeCell ref="FXA1:FXH1"/>
    <mergeCell ref="FXI1:FXP1"/>
    <mergeCell ref="FXQ1:FXX1"/>
    <mergeCell ref="FXY1:FYF1"/>
    <mergeCell ref="FVE1:FVL1"/>
    <mergeCell ref="FVM1:FVT1"/>
    <mergeCell ref="FVU1:FWB1"/>
    <mergeCell ref="FWC1:FWJ1"/>
    <mergeCell ref="FWK1:FWR1"/>
    <mergeCell ref="FTQ1:FTX1"/>
    <mergeCell ref="FTY1:FUF1"/>
    <mergeCell ref="FUG1:FUN1"/>
    <mergeCell ref="FUO1:FUV1"/>
    <mergeCell ref="FUW1:FVD1"/>
    <mergeCell ref="GEK1:GER1"/>
    <mergeCell ref="GES1:GEZ1"/>
    <mergeCell ref="GFA1:GFH1"/>
    <mergeCell ref="GFI1:GFP1"/>
    <mergeCell ref="GFQ1:GFX1"/>
    <mergeCell ref="GCW1:GDD1"/>
    <mergeCell ref="GDE1:GDL1"/>
    <mergeCell ref="GDM1:GDT1"/>
    <mergeCell ref="GDU1:GEB1"/>
    <mergeCell ref="GEC1:GEJ1"/>
    <mergeCell ref="GBI1:GBP1"/>
    <mergeCell ref="GBQ1:GBX1"/>
    <mergeCell ref="GBY1:GCF1"/>
    <mergeCell ref="GCG1:GCN1"/>
    <mergeCell ref="GCO1:GCV1"/>
    <mergeCell ref="FZU1:GAB1"/>
    <mergeCell ref="GAC1:GAJ1"/>
    <mergeCell ref="GAK1:GAR1"/>
    <mergeCell ref="GAS1:GAZ1"/>
    <mergeCell ref="GBA1:GBH1"/>
    <mergeCell ref="GKO1:GKV1"/>
    <mergeCell ref="GKW1:GLD1"/>
    <mergeCell ref="GLE1:GLL1"/>
    <mergeCell ref="GLM1:GLT1"/>
    <mergeCell ref="GLU1:GMB1"/>
    <mergeCell ref="GJA1:GJH1"/>
    <mergeCell ref="GJI1:GJP1"/>
    <mergeCell ref="GJQ1:GJX1"/>
    <mergeCell ref="GJY1:GKF1"/>
    <mergeCell ref="GKG1:GKN1"/>
    <mergeCell ref="GHM1:GHT1"/>
    <mergeCell ref="GHU1:GIB1"/>
    <mergeCell ref="GIC1:GIJ1"/>
    <mergeCell ref="GIK1:GIR1"/>
    <mergeCell ref="GIS1:GIZ1"/>
    <mergeCell ref="GFY1:GGF1"/>
    <mergeCell ref="GGG1:GGN1"/>
    <mergeCell ref="GGO1:GGV1"/>
    <mergeCell ref="GGW1:GHD1"/>
    <mergeCell ref="GHE1:GHL1"/>
    <mergeCell ref="GQS1:GQZ1"/>
    <mergeCell ref="GRA1:GRH1"/>
    <mergeCell ref="GRI1:GRP1"/>
    <mergeCell ref="GRQ1:GRX1"/>
    <mergeCell ref="GRY1:GSF1"/>
    <mergeCell ref="GPE1:GPL1"/>
    <mergeCell ref="GPM1:GPT1"/>
    <mergeCell ref="GPU1:GQB1"/>
    <mergeCell ref="GQC1:GQJ1"/>
    <mergeCell ref="GQK1:GQR1"/>
    <mergeCell ref="GNQ1:GNX1"/>
    <mergeCell ref="GNY1:GOF1"/>
    <mergeCell ref="GOG1:GON1"/>
    <mergeCell ref="GOO1:GOV1"/>
    <mergeCell ref="GOW1:GPD1"/>
    <mergeCell ref="GMC1:GMJ1"/>
    <mergeCell ref="GMK1:GMR1"/>
    <mergeCell ref="GMS1:GMZ1"/>
    <mergeCell ref="GNA1:GNH1"/>
    <mergeCell ref="GNI1:GNP1"/>
    <mergeCell ref="GWW1:GXD1"/>
    <mergeCell ref="GXE1:GXL1"/>
    <mergeCell ref="GXM1:GXT1"/>
    <mergeCell ref="GXU1:GYB1"/>
    <mergeCell ref="GYC1:GYJ1"/>
    <mergeCell ref="GVI1:GVP1"/>
    <mergeCell ref="GVQ1:GVX1"/>
    <mergeCell ref="GVY1:GWF1"/>
    <mergeCell ref="GWG1:GWN1"/>
    <mergeCell ref="GWO1:GWV1"/>
    <mergeCell ref="GTU1:GUB1"/>
    <mergeCell ref="GUC1:GUJ1"/>
    <mergeCell ref="GUK1:GUR1"/>
    <mergeCell ref="GUS1:GUZ1"/>
    <mergeCell ref="GVA1:GVH1"/>
    <mergeCell ref="GSG1:GSN1"/>
    <mergeCell ref="GSO1:GSV1"/>
    <mergeCell ref="GSW1:GTD1"/>
    <mergeCell ref="GTE1:GTL1"/>
    <mergeCell ref="GTM1:GTT1"/>
    <mergeCell ref="HDA1:HDH1"/>
    <mergeCell ref="HDI1:HDP1"/>
    <mergeCell ref="HDQ1:HDX1"/>
    <mergeCell ref="HDY1:HEF1"/>
    <mergeCell ref="HEG1:HEN1"/>
    <mergeCell ref="HBM1:HBT1"/>
    <mergeCell ref="HBU1:HCB1"/>
    <mergeCell ref="HCC1:HCJ1"/>
    <mergeCell ref="HCK1:HCR1"/>
    <mergeCell ref="HCS1:HCZ1"/>
    <mergeCell ref="GZY1:HAF1"/>
    <mergeCell ref="HAG1:HAN1"/>
    <mergeCell ref="HAO1:HAV1"/>
    <mergeCell ref="HAW1:HBD1"/>
    <mergeCell ref="HBE1:HBL1"/>
    <mergeCell ref="GYK1:GYR1"/>
    <mergeCell ref="GYS1:GYZ1"/>
    <mergeCell ref="GZA1:GZH1"/>
    <mergeCell ref="GZI1:GZP1"/>
    <mergeCell ref="GZQ1:GZX1"/>
    <mergeCell ref="HJE1:HJL1"/>
    <mergeCell ref="HJM1:HJT1"/>
    <mergeCell ref="HJU1:HKB1"/>
    <mergeCell ref="HKC1:HKJ1"/>
    <mergeCell ref="HKK1:HKR1"/>
    <mergeCell ref="HHQ1:HHX1"/>
    <mergeCell ref="HHY1:HIF1"/>
    <mergeCell ref="HIG1:HIN1"/>
    <mergeCell ref="HIO1:HIV1"/>
    <mergeCell ref="HIW1:HJD1"/>
    <mergeCell ref="HGC1:HGJ1"/>
    <mergeCell ref="HGK1:HGR1"/>
    <mergeCell ref="HGS1:HGZ1"/>
    <mergeCell ref="HHA1:HHH1"/>
    <mergeCell ref="HHI1:HHP1"/>
    <mergeCell ref="HEO1:HEV1"/>
    <mergeCell ref="HEW1:HFD1"/>
    <mergeCell ref="HFE1:HFL1"/>
    <mergeCell ref="HFM1:HFT1"/>
    <mergeCell ref="HFU1:HGB1"/>
    <mergeCell ref="HPI1:HPP1"/>
    <mergeCell ref="HPQ1:HPX1"/>
    <mergeCell ref="HPY1:HQF1"/>
    <mergeCell ref="HQG1:HQN1"/>
    <mergeCell ref="HQO1:HQV1"/>
    <mergeCell ref="HNU1:HOB1"/>
    <mergeCell ref="HOC1:HOJ1"/>
    <mergeCell ref="HOK1:HOR1"/>
    <mergeCell ref="HOS1:HOZ1"/>
    <mergeCell ref="HPA1:HPH1"/>
    <mergeCell ref="HMG1:HMN1"/>
    <mergeCell ref="HMO1:HMV1"/>
    <mergeCell ref="HMW1:HND1"/>
    <mergeCell ref="HNE1:HNL1"/>
    <mergeCell ref="HNM1:HNT1"/>
    <mergeCell ref="HKS1:HKZ1"/>
    <mergeCell ref="HLA1:HLH1"/>
    <mergeCell ref="HLI1:HLP1"/>
    <mergeCell ref="HLQ1:HLX1"/>
    <mergeCell ref="HLY1:HMF1"/>
    <mergeCell ref="HVM1:HVT1"/>
    <mergeCell ref="HVU1:HWB1"/>
    <mergeCell ref="HWC1:HWJ1"/>
    <mergeCell ref="HWK1:HWR1"/>
    <mergeCell ref="HWS1:HWZ1"/>
    <mergeCell ref="HTY1:HUF1"/>
    <mergeCell ref="HUG1:HUN1"/>
    <mergeCell ref="HUO1:HUV1"/>
    <mergeCell ref="HUW1:HVD1"/>
    <mergeCell ref="HVE1:HVL1"/>
    <mergeCell ref="HSK1:HSR1"/>
    <mergeCell ref="HSS1:HSZ1"/>
    <mergeCell ref="HTA1:HTH1"/>
    <mergeCell ref="HTI1:HTP1"/>
    <mergeCell ref="HTQ1:HTX1"/>
    <mergeCell ref="HQW1:HRD1"/>
    <mergeCell ref="HRE1:HRL1"/>
    <mergeCell ref="HRM1:HRT1"/>
    <mergeCell ref="HRU1:HSB1"/>
    <mergeCell ref="HSC1:HSJ1"/>
    <mergeCell ref="IBQ1:IBX1"/>
    <mergeCell ref="IBY1:ICF1"/>
    <mergeCell ref="ICG1:ICN1"/>
    <mergeCell ref="ICO1:ICV1"/>
    <mergeCell ref="ICW1:IDD1"/>
    <mergeCell ref="IAC1:IAJ1"/>
    <mergeCell ref="IAK1:IAR1"/>
    <mergeCell ref="IAS1:IAZ1"/>
    <mergeCell ref="IBA1:IBH1"/>
    <mergeCell ref="IBI1:IBP1"/>
    <mergeCell ref="HYO1:HYV1"/>
    <mergeCell ref="HYW1:HZD1"/>
    <mergeCell ref="HZE1:HZL1"/>
    <mergeCell ref="HZM1:HZT1"/>
    <mergeCell ref="HZU1:IAB1"/>
    <mergeCell ref="HXA1:HXH1"/>
    <mergeCell ref="HXI1:HXP1"/>
    <mergeCell ref="HXQ1:HXX1"/>
    <mergeCell ref="HXY1:HYF1"/>
    <mergeCell ref="HYG1:HYN1"/>
    <mergeCell ref="IHU1:IIB1"/>
    <mergeCell ref="IIC1:IIJ1"/>
    <mergeCell ref="IIK1:IIR1"/>
    <mergeCell ref="IIS1:IIZ1"/>
    <mergeCell ref="IJA1:IJH1"/>
    <mergeCell ref="IGG1:IGN1"/>
    <mergeCell ref="IGO1:IGV1"/>
    <mergeCell ref="IGW1:IHD1"/>
    <mergeCell ref="IHE1:IHL1"/>
    <mergeCell ref="IHM1:IHT1"/>
    <mergeCell ref="IES1:IEZ1"/>
    <mergeCell ref="IFA1:IFH1"/>
    <mergeCell ref="IFI1:IFP1"/>
    <mergeCell ref="IFQ1:IFX1"/>
    <mergeCell ref="IFY1:IGF1"/>
    <mergeCell ref="IDE1:IDL1"/>
    <mergeCell ref="IDM1:IDT1"/>
    <mergeCell ref="IDU1:IEB1"/>
    <mergeCell ref="IEC1:IEJ1"/>
    <mergeCell ref="IEK1:IER1"/>
    <mergeCell ref="INY1:IOF1"/>
    <mergeCell ref="IOG1:ION1"/>
    <mergeCell ref="IOO1:IOV1"/>
    <mergeCell ref="IOW1:IPD1"/>
    <mergeCell ref="IPE1:IPL1"/>
    <mergeCell ref="IMK1:IMR1"/>
    <mergeCell ref="IMS1:IMZ1"/>
    <mergeCell ref="INA1:INH1"/>
    <mergeCell ref="INI1:INP1"/>
    <mergeCell ref="INQ1:INX1"/>
    <mergeCell ref="IKW1:ILD1"/>
    <mergeCell ref="ILE1:ILL1"/>
    <mergeCell ref="ILM1:ILT1"/>
    <mergeCell ref="ILU1:IMB1"/>
    <mergeCell ref="IMC1:IMJ1"/>
    <mergeCell ref="IJI1:IJP1"/>
    <mergeCell ref="IJQ1:IJX1"/>
    <mergeCell ref="IJY1:IKF1"/>
    <mergeCell ref="IKG1:IKN1"/>
    <mergeCell ref="IKO1:IKV1"/>
    <mergeCell ref="IUC1:IUJ1"/>
    <mergeCell ref="IUK1:IUR1"/>
    <mergeCell ref="IUS1:IUZ1"/>
    <mergeCell ref="IVA1:IVH1"/>
    <mergeCell ref="IVI1:IVP1"/>
    <mergeCell ref="ISO1:ISV1"/>
    <mergeCell ref="ISW1:ITD1"/>
    <mergeCell ref="ITE1:ITL1"/>
    <mergeCell ref="ITM1:ITT1"/>
    <mergeCell ref="ITU1:IUB1"/>
    <mergeCell ref="IRA1:IRH1"/>
    <mergeCell ref="IRI1:IRP1"/>
    <mergeCell ref="IRQ1:IRX1"/>
    <mergeCell ref="IRY1:ISF1"/>
    <mergeCell ref="ISG1:ISN1"/>
    <mergeCell ref="IPM1:IPT1"/>
    <mergeCell ref="IPU1:IQB1"/>
    <mergeCell ref="IQC1:IQJ1"/>
    <mergeCell ref="IQK1:IQR1"/>
    <mergeCell ref="IQS1:IQZ1"/>
    <mergeCell ref="JAG1:JAN1"/>
    <mergeCell ref="JAO1:JAV1"/>
    <mergeCell ref="JAW1:JBD1"/>
    <mergeCell ref="JBE1:JBL1"/>
    <mergeCell ref="JBM1:JBT1"/>
    <mergeCell ref="IYS1:IYZ1"/>
    <mergeCell ref="IZA1:IZH1"/>
    <mergeCell ref="IZI1:IZP1"/>
    <mergeCell ref="IZQ1:IZX1"/>
    <mergeCell ref="IZY1:JAF1"/>
    <mergeCell ref="IXE1:IXL1"/>
    <mergeCell ref="IXM1:IXT1"/>
    <mergeCell ref="IXU1:IYB1"/>
    <mergeCell ref="IYC1:IYJ1"/>
    <mergeCell ref="IYK1:IYR1"/>
    <mergeCell ref="IVQ1:IVX1"/>
    <mergeCell ref="IVY1:IWF1"/>
    <mergeCell ref="IWG1:IWN1"/>
    <mergeCell ref="IWO1:IWV1"/>
    <mergeCell ref="IWW1:IXD1"/>
    <mergeCell ref="JGK1:JGR1"/>
    <mergeCell ref="JGS1:JGZ1"/>
    <mergeCell ref="JHA1:JHH1"/>
    <mergeCell ref="JHI1:JHP1"/>
    <mergeCell ref="JHQ1:JHX1"/>
    <mergeCell ref="JEW1:JFD1"/>
    <mergeCell ref="JFE1:JFL1"/>
    <mergeCell ref="JFM1:JFT1"/>
    <mergeCell ref="JFU1:JGB1"/>
    <mergeCell ref="JGC1:JGJ1"/>
    <mergeCell ref="JDI1:JDP1"/>
    <mergeCell ref="JDQ1:JDX1"/>
    <mergeCell ref="JDY1:JEF1"/>
    <mergeCell ref="JEG1:JEN1"/>
    <mergeCell ref="JEO1:JEV1"/>
    <mergeCell ref="JBU1:JCB1"/>
    <mergeCell ref="JCC1:JCJ1"/>
    <mergeCell ref="JCK1:JCR1"/>
    <mergeCell ref="JCS1:JCZ1"/>
    <mergeCell ref="JDA1:JDH1"/>
    <mergeCell ref="JMO1:JMV1"/>
    <mergeCell ref="JMW1:JND1"/>
    <mergeCell ref="JNE1:JNL1"/>
    <mergeCell ref="JNM1:JNT1"/>
    <mergeCell ref="JNU1:JOB1"/>
    <mergeCell ref="JLA1:JLH1"/>
    <mergeCell ref="JLI1:JLP1"/>
    <mergeCell ref="JLQ1:JLX1"/>
    <mergeCell ref="JLY1:JMF1"/>
    <mergeCell ref="JMG1:JMN1"/>
    <mergeCell ref="JJM1:JJT1"/>
    <mergeCell ref="JJU1:JKB1"/>
    <mergeCell ref="JKC1:JKJ1"/>
    <mergeCell ref="JKK1:JKR1"/>
    <mergeCell ref="JKS1:JKZ1"/>
    <mergeCell ref="JHY1:JIF1"/>
    <mergeCell ref="JIG1:JIN1"/>
    <mergeCell ref="JIO1:JIV1"/>
    <mergeCell ref="JIW1:JJD1"/>
    <mergeCell ref="JJE1:JJL1"/>
    <mergeCell ref="JSS1:JSZ1"/>
    <mergeCell ref="JTA1:JTH1"/>
    <mergeCell ref="JTI1:JTP1"/>
    <mergeCell ref="JTQ1:JTX1"/>
    <mergeCell ref="JTY1:JUF1"/>
    <mergeCell ref="JRE1:JRL1"/>
    <mergeCell ref="JRM1:JRT1"/>
    <mergeCell ref="JRU1:JSB1"/>
    <mergeCell ref="JSC1:JSJ1"/>
    <mergeCell ref="JSK1:JSR1"/>
    <mergeCell ref="JPQ1:JPX1"/>
    <mergeCell ref="JPY1:JQF1"/>
    <mergeCell ref="JQG1:JQN1"/>
    <mergeCell ref="JQO1:JQV1"/>
    <mergeCell ref="JQW1:JRD1"/>
    <mergeCell ref="JOC1:JOJ1"/>
    <mergeCell ref="JOK1:JOR1"/>
    <mergeCell ref="JOS1:JOZ1"/>
    <mergeCell ref="JPA1:JPH1"/>
    <mergeCell ref="JPI1:JPP1"/>
    <mergeCell ref="JYW1:JZD1"/>
    <mergeCell ref="JZE1:JZL1"/>
    <mergeCell ref="JZM1:JZT1"/>
    <mergeCell ref="JZU1:KAB1"/>
    <mergeCell ref="KAC1:KAJ1"/>
    <mergeCell ref="JXI1:JXP1"/>
    <mergeCell ref="JXQ1:JXX1"/>
    <mergeCell ref="JXY1:JYF1"/>
    <mergeCell ref="JYG1:JYN1"/>
    <mergeCell ref="JYO1:JYV1"/>
    <mergeCell ref="JVU1:JWB1"/>
    <mergeCell ref="JWC1:JWJ1"/>
    <mergeCell ref="JWK1:JWR1"/>
    <mergeCell ref="JWS1:JWZ1"/>
    <mergeCell ref="JXA1:JXH1"/>
    <mergeCell ref="JUG1:JUN1"/>
    <mergeCell ref="JUO1:JUV1"/>
    <mergeCell ref="JUW1:JVD1"/>
    <mergeCell ref="JVE1:JVL1"/>
    <mergeCell ref="JVM1:JVT1"/>
    <mergeCell ref="KFA1:KFH1"/>
    <mergeCell ref="KFI1:KFP1"/>
    <mergeCell ref="KFQ1:KFX1"/>
    <mergeCell ref="KFY1:KGF1"/>
    <mergeCell ref="KGG1:KGN1"/>
    <mergeCell ref="KDM1:KDT1"/>
    <mergeCell ref="KDU1:KEB1"/>
    <mergeCell ref="KEC1:KEJ1"/>
    <mergeCell ref="KEK1:KER1"/>
    <mergeCell ref="KES1:KEZ1"/>
    <mergeCell ref="KBY1:KCF1"/>
    <mergeCell ref="KCG1:KCN1"/>
    <mergeCell ref="KCO1:KCV1"/>
    <mergeCell ref="KCW1:KDD1"/>
    <mergeCell ref="KDE1:KDL1"/>
    <mergeCell ref="KAK1:KAR1"/>
    <mergeCell ref="KAS1:KAZ1"/>
    <mergeCell ref="KBA1:KBH1"/>
    <mergeCell ref="KBI1:KBP1"/>
    <mergeCell ref="KBQ1:KBX1"/>
    <mergeCell ref="KLE1:KLL1"/>
    <mergeCell ref="KLM1:KLT1"/>
    <mergeCell ref="KLU1:KMB1"/>
    <mergeCell ref="KMC1:KMJ1"/>
    <mergeCell ref="KMK1:KMR1"/>
    <mergeCell ref="KJQ1:KJX1"/>
    <mergeCell ref="KJY1:KKF1"/>
    <mergeCell ref="KKG1:KKN1"/>
    <mergeCell ref="KKO1:KKV1"/>
    <mergeCell ref="KKW1:KLD1"/>
    <mergeCell ref="KIC1:KIJ1"/>
    <mergeCell ref="KIK1:KIR1"/>
    <mergeCell ref="KIS1:KIZ1"/>
    <mergeCell ref="KJA1:KJH1"/>
    <mergeCell ref="KJI1:KJP1"/>
    <mergeCell ref="KGO1:KGV1"/>
    <mergeCell ref="KGW1:KHD1"/>
    <mergeCell ref="KHE1:KHL1"/>
    <mergeCell ref="KHM1:KHT1"/>
    <mergeCell ref="KHU1:KIB1"/>
    <mergeCell ref="KRI1:KRP1"/>
    <mergeCell ref="KRQ1:KRX1"/>
    <mergeCell ref="KRY1:KSF1"/>
    <mergeCell ref="KSG1:KSN1"/>
    <mergeCell ref="KSO1:KSV1"/>
    <mergeCell ref="KPU1:KQB1"/>
    <mergeCell ref="KQC1:KQJ1"/>
    <mergeCell ref="KQK1:KQR1"/>
    <mergeCell ref="KQS1:KQZ1"/>
    <mergeCell ref="KRA1:KRH1"/>
    <mergeCell ref="KOG1:KON1"/>
    <mergeCell ref="KOO1:KOV1"/>
    <mergeCell ref="KOW1:KPD1"/>
    <mergeCell ref="KPE1:KPL1"/>
    <mergeCell ref="KPM1:KPT1"/>
    <mergeCell ref="KMS1:KMZ1"/>
    <mergeCell ref="KNA1:KNH1"/>
    <mergeCell ref="KNI1:KNP1"/>
    <mergeCell ref="KNQ1:KNX1"/>
    <mergeCell ref="KNY1:KOF1"/>
    <mergeCell ref="KXM1:KXT1"/>
    <mergeCell ref="KXU1:KYB1"/>
    <mergeCell ref="KYC1:KYJ1"/>
    <mergeCell ref="KYK1:KYR1"/>
    <mergeCell ref="KYS1:KYZ1"/>
    <mergeCell ref="KVY1:KWF1"/>
    <mergeCell ref="KWG1:KWN1"/>
    <mergeCell ref="KWO1:KWV1"/>
    <mergeCell ref="KWW1:KXD1"/>
    <mergeCell ref="KXE1:KXL1"/>
    <mergeCell ref="KUK1:KUR1"/>
    <mergeCell ref="KUS1:KUZ1"/>
    <mergeCell ref="KVA1:KVH1"/>
    <mergeCell ref="KVI1:KVP1"/>
    <mergeCell ref="KVQ1:KVX1"/>
    <mergeCell ref="KSW1:KTD1"/>
    <mergeCell ref="KTE1:KTL1"/>
    <mergeCell ref="KTM1:KTT1"/>
    <mergeCell ref="KTU1:KUB1"/>
    <mergeCell ref="KUC1:KUJ1"/>
    <mergeCell ref="LDQ1:LDX1"/>
    <mergeCell ref="LDY1:LEF1"/>
    <mergeCell ref="LEG1:LEN1"/>
    <mergeCell ref="LEO1:LEV1"/>
    <mergeCell ref="LEW1:LFD1"/>
    <mergeCell ref="LCC1:LCJ1"/>
    <mergeCell ref="LCK1:LCR1"/>
    <mergeCell ref="LCS1:LCZ1"/>
    <mergeCell ref="LDA1:LDH1"/>
    <mergeCell ref="LDI1:LDP1"/>
    <mergeCell ref="LAO1:LAV1"/>
    <mergeCell ref="LAW1:LBD1"/>
    <mergeCell ref="LBE1:LBL1"/>
    <mergeCell ref="LBM1:LBT1"/>
    <mergeCell ref="LBU1:LCB1"/>
    <mergeCell ref="KZA1:KZH1"/>
    <mergeCell ref="KZI1:KZP1"/>
    <mergeCell ref="KZQ1:KZX1"/>
    <mergeCell ref="KZY1:LAF1"/>
    <mergeCell ref="LAG1:LAN1"/>
    <mergeCell ref="LJU1:LKB1"/>
    <mergeCell ref="LKC1:LKJ1"/>
    <mergeCell ref="LKK1:LKR1"/>
    <mergeCell ref="LKS1:LKZ1"/>
    <mergeCell ref="LLA1:LLH1"/>
    <mergeCell ref="LIG1:LIN1"/>
    <mergeCell ref="LIO1:LIV1"/>
    <mergeCell ref="LIW1:LJD1"/>
    <mergeCell ref="LJE1:LJL1"/>
    <mergeCell ref="LJM1:LJT1"/>
    <mergeCell ref="LGS1:LGZ1"/>
    <mergeCell ref="LHA1:LHH1"/>
    <mergeCell ref="LHI1:LHP1"/>
    <mergeCell ref="LHQ1:LHX1"/>
    <mergeCell ref="LHY1:LIF1"/>
    <mergeCell ref="LFE1:LFL1"/>
    <mergeCell ref="LFM1:LFT1"/>
    <mergeCell ref="LFU1:LGB1"/>
    <mergeCell ref="LGC1:LGJ1"/>
    <mergeCell ref="LGK1:LGR1"/>
    <mergeCell ref="LPY1:LQF1"/>
    <mergeCell ref="LQG1:LQN1"/>
    <mergeCell ref="LQO1:LQV1"/>
    <mergeCell ref="LQW1:LRD1"/>
    <mergeCell ref="LRE1:LRL1"/>
    <mergeCell ref="LOK1:LOR1"/>
    <mergeCell ref="LOS1:LOZ1"/>
    <mergeCell ref="LPA1:LPH1"/>
    <mergeCell ref="LPI1:LPP1"/>
    <mergeCell ref="LPQ1:LPX1"/>
    <mergeCell ref="LMW1:LND1"/>
    <mergeCell ref="LNE1:LNL1"/>
    <mergeCell ref="LNM1:LNT1"/>
    <mergeCell ref="LNU1:LOB1"/>
    <mergeCell ref="LOC1:LOJ1"/>
    <mergeCell ref="LLI1:LLP1"/>
    <mergeCell ref="LLQ1:LLX1"/>
    <mergeCell ref="LLY1:LMF1"/>
    <mergeCell ref="LMG1:LMN1"/>
    <mergeCell ref="LMO1:LMV1"/>
    <mergeCell ref="LWC1:LWJ1"/>
    <mergeCell ref="LWK1:LWR1"/>
    <mergeCell ref="LWS1:LWZ1"/>
    <mergeCell ref="LXA1:LXH1"/>
    <mergeCell ref="LXI1:LXP1"/>
    <mergeCell ref="LUO1:LUV1"/>
    <mergeCell ref="LUW1:LVD1"/>
    <mergeCell ref="LVE1:LVL1"/>
    <mergeCell ref="LVM1:LVT1"/>
    <mergeCell ref="LVU1:LWB1"/>
    <mergeCell ref="LTA1:LTH1"/>
    <mergeCell ref="LTI1:LTP1"/>
    <mergeCell ref="LTQ1:LTX1"/>
    <mergeCell ref="LTY1:LUF1"/>
    <mergeCell ref="LUG1:LUN1"/>
    <mergeCell ref="LRM1:LRT1"/>
    <mergeCell ref="LRU1:LSB1"/>
    <mergeCell ref="LSC1:LSJ1"/>
    <mergeCell ref="LSK1:LSR1"/>
    <mergeCell ref="LSS1:LSZ1"/>
    <mergeCell ref="MCG1:MCN1"/>
    <mergeCell ref="MCO1:MCV1"/>
    <mergeCell ref="MCW1:MDD1"/>
    <mergeCell ref="MDE1:MDL1"/>
    <mergeCell ref="MDM1:MDT1"/>
    <mergeCell ref="MAS1:MAZ1"/>
    <mergeCell ref="MBA1:MBH1"/>
    <mergeCell ref="MBI1:MBP1"/>
    <mergeCell ref="MBQ1:MBX1"/>
    <mergeCell ref="MBY1:MCF1"/>
    <mergeCell ref="LZE1:LZL1"/>
    <mergeCell ref="LZM1:LZT1"/>
    <mergeCell ref="LZU1:MAB1"/>
    <mergeCell ref="MAC1:MAJ1"/>
    <mergeCell ref="MAK1:MAR1"/>
    <mergeCell ref="LXQ1:LXX1"/>
    <mergeCell ref="LXY1:LYF1"/>
    <mergeCell ref="LYG1:LYN1"/>
    <mergeCell ref="LYO1:LYV1"/>
    <mergeCell ref="LYW1:LZD1"/>
    <mergeCell ref="MIK1:MIR1"/>
    <mergeCell ref="MIS1:MIZ1"/>
    <mergeCell ref="MJA1:MJH1"/>
    <mergeCell ref="MJI1:MJP1"/>
    <mergeCell ref="MJQ1:MJX1"/>
    <mergeCell ref="MGW1:MHD1"/>
    <mergeCell ref="MHE1:MHL1"/>
    <mergeCell ref="MHM1:MHT1"/>
    <mergeCell ref="MHU1:MIB1"/>
    <mergeCell ref="MIC1:MIJ1"/>
    <mergeCell ref="MFI1:MFP1"/>
    <mergeCell ref="MFQ1:MFX1"/>
    <mergeCell ref="MFY1:MGF1"/>
    <mergeCell ref="MGG1:MGN1"/>
    <mergeCell ref="MGO1:MGV1"/>
    <mergeCell ref="MDU1:MEB1"/>
    <mergeCell ref="MEC1:MEJ1"/>
    <mergeCell ref="MEK1:MER1"/>
    <mergeCell ref="MES1:MEZ1"/>
    <mergeCell ref="MFA1:MFH1"/>
    <mergeCell ref="MOO1:MOV1"/>
    <mergeCell ref="MOW1:MPD1"/>
    <mergeCell ref="MPE1:MPL1"/>
    <mergeCell ref="MPM1:MPT1"/>
    <mergeCell ref="MPU1:MQB1"/>
    <mergeCell ref="MNA1:MNH1"/>
    <mergeCell ref="MNI1:MNP1"/>
    <mergeCell ref="MNQ1:MNX1"/>
    <mergeCell ref="MNY1:MOF1"/>
    <mergeCell ref="MOG1:MON1"/>
    <mergeCell ref="MLM1:MLT1"/>
    <mergeCell ref="MLU1:MMB1"/>
    <mergeCell ref="MMC1:MMJ1"/>
    <mergeCell ref="MMK1:MMR1"/>
    <mergeCell ref="MMS1:MMZ1"/>
    <mergeCell ref="MJY1:MKF1"/>
    <mergeCell ref="MKG1:MKN1"/>
    <mergeCell ref="MKO1:MKV1"/>
    <mergeCell ref="MKW1:MLD1"/>
    <mergeCell ref="MLE1:MLL1"/>
    <mergeCell ref="MUS1:MUZ1"/>
    <mergeCell ref="MVA1:MVH1"/>
    <mergeCell ref="MVI1:MVP1"/>
    <mergeCell ref="MVQ1:MVX1"/>
    <mergeCell ref="MVY1:MWF1"/>
    <mergeCell ref="MTE1:MTL1"/>
    <mergeCell ref="MTM1:MTT1"/>
    <mergeCell ref="MTU1:MUB1"/>
    <mergeCell ref="MUC1:MUJ1"/>
    <mergeCell ref="MUK1:MUR1"/>
    <mergeCell ref="MRQ1:MRX1"/>
    <mergeCell ref="MRY1:MSF1"/>
    <mergeCell ref="MSG1:MSN1"/>
    <mergeCell ref="MSO1:MSV1"/>
    <mergeCell ref="MSW1:MTD1"/>
    <mergeCell ref="MQC1:MQJ1"/>
    <mergeCell ref="MQK1:MQR1"/>
    <mergeCell ref="MQS1:MQZ1"/>
    <mergeCell ref="MRA1:MRH1"/>
    <mergeCell ref="MRI1:MRP1"/>
    <mergeCell ref="NAW1:NBD1"/>
    <mergeCell ref="NBE1:NBL1"/>
    <mergeCell ref="NBM1:NBT1"/>
    <mergeCell ref="NBU1:NCB1"/>
    <mergeCell ref="NCC1:NCJ1"/>
    <mergeCell ref="MZI1:MZP1"/>
    <mergeCell ref="MZQ1:MZX1"/>
    <mergeCell ref="MZY1:NAF1"/>
    <mergeCell ref="NAG1:NAN1"/>
    <mergeCell ref="NAO1:NAV1"/>
    <mergeCell ref="MXU1:MYB1"/>
    <mergeCell ref="MYC1:MYJ1"/>
    <mergeCell ref="MYK1:MYR1"/>
    <mergeCell ref="MYS1:MYZ1"/>
    <mergeCell ref="MZA1:MZH1"/>
    <mergeCell ref="MWG1:MWN1"/>
    <mergeCell ref="MWO1:MWV1"/>
    <mergeCell ref="MWW1:MXD1"/>
    <mergeCell ref="MXE1:MXL1"/>
    <mergeCell ref="MXM1:MXT1"/>
    <mergeCell ref="NHA1:NHH1"/>
    <mergeCell ref="NHI1:NHP1"/>
    <mergeCell ref="NHQ1:NHX1"/>
    <mergeCell ref="NHY1:NIF1"/>
    <mergeCell ref="NIG1:NIN1"/>
    <mergeCell ref="NFM1:NFT1"/>
    <mergeCell ref="NFU1:NGB1"/>
    <mergeCell ref="NGC1:NGJ1"/>
    <mergeCell ref="NGK1:NGR1"/>
    <mergeCell ref="NGS1:NGZ1"/>
    <mergeCell ref="NDY1:NEF1"/>
    <mergeCell ref="NEG1:NEN1"/>
    <mergeCell ref="NEO1:NEV1"/>
    <mergeCell ref="NEW1:NFD1"/>
    <mergeCell ref="NFE1:NFL1"/>
    <mergeCell ref="NCK1:NCR1"/>
    <mergeCell ref="NCS1:NCZ1"/>
    <mergeCell ref="NDA1:NDH1"/>
    <mergeCell ref="NDI1:NDP1"/>
    <mergeCell ref="NDQ1:NDX1"/>
    <mergeCell ref="NNE1:NNL1"/>
    <mergeCell ref="NNM1:NNT1"/>
    <mergeCell ref="NNU1:NOB1"/>
    <mergeCell ref="NOC1:NOJ1"/>
    <mergeCell ref="NOK1:NOR1"/>
    <mergeCell ref="NLQ1:NLX1"/>
    <mergeCell ref="NLY1:NMF1"/>
    <mergeCell ref="NMG1:NMN1"/>
    <mergeCell ref="NMO1:NMV1"/>
    <mergeCell ref="NMW1:NND1"/>
    <mergeCell ref="NKC1:NKJ1"/>
    <mergeCell ref="NKK1:NKR1"/>
    <mergeCell ref="NKS1:NKZ1"/>
    <mergeCell ref="NLA1:NLH1"/>
    <mergeCell ref="NLI1:NLP1"/>
    <mergeCell ref="NIO1:NIV1"/>
    <mergeCell ref="NIW1:NJD1"/>
    <mergeCell ref="NJE1:NJL1"/>
    <mergeCell ref="NJM1:NJT1"/>
    <mergeCell ref="NJU1:NKB1"/>
    <mergeCell ref="NTI1:NTP1"/>
    <mergeCell ref="NTQ1:NTX1"/>
    <mergeCell ref="NTY1:NUF1"/>
    <mergeCell ref="NUG1:NUN1"/>
    <mergeCell ref="NUO1:NUV1"/>
    <mergeCell ref="NRU1:NSB1"/>
    <mergeCell ref="NSC1:NSJ1"/>
    <mergeCell ref="NSK1:NSR1"/>
    <mergeCell ref="NSS1:NSZ1"/>
    <mergeCell ref="NTA1:NTH1"/>
    <mergeCell ref="NQG1:NQN1"/>
    <mergeCell ref="NQO1:NQV1"/>
    <mergeCell ref="NQW1:NRD1"/>
    <mergeCell ref="NRE1:NRL1"/>
    <mergeCell ref="NRM1:NRT1"/>
    <mergeCell ref="NOS1:NOZ1"/>
    <mergeCell ref="NPA1:NPH1"/>
    <mergeCell ref="NPI1:NPP1"/>
    <mergeCell ref="NPQ1:NPX1"/>
    <mergeCell ref="NPY1:NQF1"/>
    <mergeCell ref="NZM1:NZT1"/>
    <mergeCell ref="NZU1:OAB1"/>
    <mergeCell ref="OAC1:OAJ1"/>
    <mergeCell ref="OAK1:OAR1"/>
    <mergeCell ref="OAS1:OAZ1"/>
    <mergeCell ref="NXY1:NYF1"/>
    <mergeCell ref="NYG1:NYN1"/>
    <mergeCell ref="NYO1:NYV1"/>
    <mergeCell ref="NYW1:NZD1"/>
    <mergeCell ref="NZE1:NZL1"/>
    <mergeCell ref="NWK1:NWR1"/>
    <mergeCell ref="NWS1:NWZ1"/>
    <mergeCell ref="NXA1:NXH1"/>
    <mergeCell ref="NXI1:NXP1"/>
    <mergeCell ref="NXQ1:NXX1"/>
    <mergeCell ref="NUW1:NVD1"/>
    <mergeCell ref="NVE1:NVL1"/>
    <mergeCell ref="NVM1:NVT1"/>
    <mergeCell ref="NVU1:NWB1"/>
    <mergeCell ref="NWC1:NWJ1"/>
    <mergeCell ref="OFQ1:OFX1"/>
    <mergeCell ref="OFY1:OGF1"/>
    <mergeCell ref="OGG1:OGN1"/>
    <mergeCell ref="OGO1:OGV1"/>
    <mergeCell ref="OGW1:OHD1"/>
    <mergeCell ref="OEC1:OEJ1"/>
    <mergeCell ref="OEK1:OER1"/>
    <mergeCell ref="OES1:OEZ1"/>
    <mergeCell ref="OFA1:OFH1"/>
    <mergeCell ref="OFI1:OFP1"/>
    <mergeCell ref="OCO1:OCV1"/>
    <mergeCell ref="OCW1:ODD1"/>
    <mergeCell ref="ODE1:ODL1"/>
    <mergeCell ref="ODM1:ODT1"/>
    <mergeCell ref="ODU1:OEB1"/>
    <mergeCell ref="OBA1:OBH1"/>
    <mergeCell ref="OBI1:OBP1"/>
    <mergeCell ref="OBQ1:OBX1"/>
    <mergeCell ref="OBY1:OCF1"/>
    <mergeCell ref="OCG1:OCN1"/>
    <mergeCell ref="OLU1:OMB1"/>
    <mergeCell ref="OMC1:OMJ1"/>
    <mergeCell ref="OMK1:OMR1"/>
    <mergeCell ref="OMS1:OMZ1"/>
    <mergeCell ref="ONA1:ONH1"/>
    <mergeCell ref="OKG1:OKN1"/>
    <mergeCell ref="OKO1:OKV1"/>
    <mergeCell ref="OKW1:OLD1"/>
    <mergeCell ref="OLE1:OLL1"/>
    <mergeCell ref="OLM1:OLT1"/>
    <mergeCell ref="OIS1:OIZ1"/>
    <mergeCell ref="OJA1:OJH1"/>
    <mergeCell ref="OJI1:OJP1"/>
    <mergeCell ref="OJQ1:OJX1"/>
    <mergeCell ref="OJY1:OKF1"/>
    <mergeCell ref="OHE1:OHL1"/>
    <mergeCell ref="OHM1:OHT1"/>
    <mergeCell ref="OHU1:OIB1"/>
    <mergeCell ref="OIC1:OIJ1"/>
    <mergeCell ref="OIK1:OIR1"/>
    <mergeCell ref="ORY1:OSF1"/>
    <mergeCell ref="OSG1:OSN1"/>
    <mergeCell ref="OSO1:OSV1"/>
    <mergeCell ref="OSW1:OTD1"/>
    <mergeCell ref="OTE1:OTL1"/>
    <mergeCell ref="OQK1:OQR1"/>
    <mergeCell ref="OQS1:OQZ1"/>
    <mergeCell ref="ORA1:ORH1"/>
    <mergeCell ref="ORI1:ORP1"/>
    <mergeCell ref="ORQ1:ORX1"/>
    <mergeCell ref="OOW1:OPD1"/>
    <mergeCell ref="OPE1:OPL1"/>
    <mergeCell ref="OPM1:OPT1"/>
    <mergeCell ref="OPU1:OQB1"/>
    <mergeCell ref="OQC1:OQJ1"/>
    <mergeCell ref="ONI1:ONP1"/>
    <mergeCell ref="ONQ1:ONX1"/>
    <mergeCell ref="ONY1:OOF1"/>
    <mergeCell ref="OOG1:OON1"/>
    <mergeCell ref="OOO1:OOV1"/>
    <mergeCell ref="OYC1:OYJ1"/>
    <mergeCell ref="OYK1:OYR1"/>
    <mergeCell ref="OYS1:OYZ1"/>
    <mergeCell ref="OZA1:OZH1"/>
    <mergeCell ref="OZI1:OZP1"/>
    <mergeCell ref="OWO1:OWV1"/>
    <mergeCell ref="OWW1:OXD1"/>
    <mergeCell ref="OXE1:OXL1"/>
    <mergeCell ref="OXM1:OXT1"/>
    <mergeCell ref="OXU1:OYB1"/>
    <mergeCell ref="OVA1:OVH1"/>
    <mergeCell ref="OVI1:OVP1"/>
    <mergeCell ref="OVQ1:OVX1"/>
    <mergeCell ref="OVY1:OWF1"/>
    <mergeCell ref="OWG1:OWN1"/>
    <mergeCell ref="OTM1:OTT1"/>
    <mergeCell ref="OTU1:OUB1"/>
    <mergeCell ref="OUC1:OUJ1"/>
    <mergeCell ref="OUK1:OUR1"/>
    <mergeCell ref="OUS1:OUZ1"/>
    <mergeCell ref="PEG1:PEN1"/>
    <mergeCell ref="PEO1:PEV1"/>
    <mergeCell ref="PEW1:PFD1"/>
    <mergeCell ref="PFE1:PFL1"/>
    <mergeCell ref="PFM1:PFT1"/>
    <mergeCell ref="PCS1:PCZ1"/>
    <mergeCell ref="PDA1:PDH1"/>
    <mergeCell ref="PDI1:PDP1"/>
    <mergeCell ref="PDQ1:PDX1"/>
    <mergeCell ref="PDY1:PEF1"/>
    <mergeCell ref="PBE1:PBL1"/>
    <mergeCell ref="PBM1:PBT1"/>
    <mergeCell ref="PBU1:PCB1"/>
    <mergeCell ref="PCC1:PCJ1"/>
    <mergeCell ref="PCK1:PCR1"/>
    <mergeCell ref="OZQ1:OZX1"/>
    <mergeCell ref="OZY1:PAF1"/>
    <mergeCell ref="PAG1:PAN1"/>
    <mergeCell ref="PAO1:PAV1"/>
    <mergeCell ref="PAW1:PBD1"/>
    <mergeCell ref="PKK1:PKR1"/>
    <mergeCell ref="PKS1:PKZ1"/>
    <mergeCell ref="PLA1:PLH1"/>
    <mergeCell ref="PLI1:PLP1"/>
    <mergeCell ref="PLQ1:PLX1"/>
    <mergeCell ref="PIW1:PJD1"/>
    <mergeCell ref="PJE1:PJL1"/>
    <mergeCell ref="PJM1:PJT1"/>
    <mergeCell ref="PJU1:PKB1"/>
    <mergeCell ref="PKC1:PKJ1"/>
    <mergeCell ref="PHI1:PHP1"/>
    <mergeCell ref="PHQ1:PHX1"/>
    <mergeCell ref="PHY1:PIF1"/>
    <mergeCell ref="PIG1:PIN1"/>
    <mergeCell ref="PIO1:PIV1"/>
    <mergeCell ref="PFU1:PGB1"/>
    <mergeCell ref="PGC1:PGJ1"/>
    <mergeCell ref="PGK1:PGR1"/>
    <mergeCell ref="PGS1:PGZ1"/>
    <mergeCell ref="PHA1:PHH1"/>
    <mergeCell ref="PQO1:PQV1"/>
    <mergeCell ref="PQW1:PRD1"/>
    <mergeCell ref="PRE1:PRL1"/>
    <mergeCell ref="PRM1:PRT1"/>
    <mergeCell ref="PRU1:PSB1"/>
    <mergeCell ref="PPA1:PPH1"/>
    <mergeCell ref="PPI1:PPP1"/>
    <mergeCell ref="PPQ1:PPX1"/>
    <mergeCell ref="PPY1:PQF1"/>
    <mergeCell ref="PQG1:PQN1"/>
    <mergeCell ref="PNM1:PNT1"/>
    <mergeCell ref="PNU1:POB1"/>
    <mergeCell ref="POC1:POJ1"/>
    <mergeCell ref="POK1:POR1"/>
    <mergeCell ref="POS1:POZ1"/>
    <mergeCell ref="PLY1:PMF1"/>
    <mergeCell ref="PMG1:PMN1"/>
    <mergeCell ref="PMO1:PMV1"/>
    <mergeCell ref="PMW1:PND1"/>
    <mergeCell ref="PNE1:PNL1"/>
    <mergeCell ref="PWS1:PWZ1"/>
    <mergeCell ref="PXA1:PXH1"/>
    <mergeCell ref="PXI1:PXP1"/>
    <mergeCell ref="PXQ1:PXX1"/>
    <mergeCell ref="PXY1:PYF1"/>
    <mergeCell ref="PVE1:PVL1"/>
    <mergeCell ref="PVM1:PVT1"/>
    <mergeCell ref="PVU1:PWB1"/>
    <mergeCell ref="PWC1:PWJ1"/>
    <mergeCell ref="PWK1:PWR1"/>
    <mergeCell ref="PTQ1:PTX1"/>
    <mergeCell ref="PTY1:PUF1"/>
    <mergeCell ref="PUG1:PUN1"/>
    <mergeCell ref="PUO1:PUV1"/>
    <mergeCell ref="PUW1:PVD1"/>
    <mergeCell ref="PSC1:PSJ1"/>
    <mergeCell ref="PSK1:PSR1"/>
    <mergeCell ref="PSS1:PSZ1"/>
    <mergeCell ref="PTA1:PTH1"/>
    <mergeCell ref="PTI1:PTP1"/>
    <mergeCell ref="QCW1:QDD1"/>
    <mergeCell ref="QDE1:QDL1"/>
    <mergeCell ref="QDM1:QDT1"/>
    <mergeCell ref="QDU1:QEB1"/>
    <mergeCell ref="QEC1:QEJ1"/>
    <mergeCell ref="QBI1:QBP1"/>
    <mergeCell ref="QBQ1:QBX1"/>
    <mergeCell ref="QBY1:QCF1"/>
    <mergeCell ref="QCG1:QCN1"/>
    <mergeCell ref="QCO1:QCV1"/>
    <mergeCell ref="PZU1:QAB1"/>
    <mergeCell ref="QAC1:QAJ1"/>
    <mergeCell ref="QAK1:QAR1"/>
    <mergeCell ref="QAS1:QAZ1"/>
    <mergeCell ref="QBA1:QBH1"/>
    <mergeCell ref="PYG1:PYN1"/>
    <mergeCell ref="PYO1:PYV1"/>
    <mergeCell ref="PYW1:PZD1"/>
    <mergeCell ref="PZE1:PZL1"/>
    <mergeCell ref="PZM1:PZT1"/>
    <mergeCell ref="QJA1:QJH1"/>
    <mergeCell ref="QJI1:QJP1"/>
    <mergeCell ref="QJQ1:QJX1"/>
    <mergeCell ref="QJY1:QKF1"/>
    <mergeCell ref="QKG1:QKN1"/>
    <mergeCell ref="QHM1:QHT1"/>
    <mergeCell ref="QHU1:QIB1"/>
    <mergeCell ref="QIC1:QIJ1"/>
    <mergeCell ref="QIK1:QIR1"/>
    <mergeCell ref="QIS1:QIZ1"/>
    <mergeCell ref="QFY1:QGF1"/>
    <mergeCell ref="QGG1:QGN1"/>
    <mergeCell ref="QGO1:QGV1"/>
    <mergeCell ref="QGW1:QHD1"/>
    <mergeCell ref="QHE1:QHL1"/>
    <mergeCell ref="QEK1:QER1"/>
    <mergeCell ref="QES1:QEZ1"/>
    <mergeCell ref="QFA1:QFH1"/>
    <mergeCell ref="QFI1:QFP1"/>
    <mergeCell ref="QFQ1:QFX1"/>
    <mergeCell ref="QPE1:QPL1"/>
    <mergeCell ref="QPM1:QPT1"/>
    <mergeCell ref="QPU1:QQB1"/>
    <mergeCell ref="QQC1:QQJ1"/>
    <mergeCell ref="QQK1:QQR1"/>
    <mergeCell ref="QNQ1:QNX1"/>
    <mergeCell ref="QNY1:QOF1"/>
    <mergeCell ref="QOG1:QON1"/>
    <mergeCell ref="QOO1:QOV1"/>
    <mergeCell ref="QOW1:QPD1"/>
    <mergeCell ref="QMC1:QMJ1"/>
    <mergeCell ref="QMK1:QMR1"/>
    <mergeCell ref="QMS1:QMZ1"/>
    <mergeCell ref="QNA1:QNH1"/>
    <mergeCell ref="QNI1:QNP1"/>
    <mergeCell ref="QKO1:QKV1"/>
    <mergeCell ref="QKW1:QLD1"/>
    <mergeCell ref="QLE1:QLL1"/>
    <mergeCell ref="QLM1:QLT1"/>
    <mergeCell ref="QLU1:QMB1"/>
    <mergeCell ref="QVI1:QVP1"/>
    <mergeCell ref="QVQ1:QVX1"/>
    <mergeCell ref="QVY1:QWF1"/>
    <mergeCell ref="QWG1:QWN1"/>
    <mergeCell ref="QWO1:QWV1"/>
    <mergeCell ref="QTU1:QUB1"/>
    <mergeCell ref="QUC1:QUJ1"/>
    <mergeCell ref="QUK1:QUR1"/>
    <mergeCell ref="QUS1:QUZ1"/>
    <mergeCell ref="QVA1:QVH1"/>
    <mergeCell ref="QSG1:QSN1"/>
    <mergeCell ref="QSO1:QSV1"/>
    <mergeCell ref="QSW1:QTD1"/>
    <mergeCell ref="QTE1:QTL1"/>
    <mergeCell ref="QTM1:QTT1"/>
    <mergeCell ref="QQS1:QQZ1"/>
    <mergeCell ref="QRA1:QRH1"/>
    <mergeCell ref="QRI1:QRP1"/>
    <mergeCell ref="QRQ1:QRX1"/>
    <mergeCell ref="QRY1:QSF1"/>
    <mergeCell ref="RBM1:RBT1"/>
    <mergeCell ref="RBU1:RCB1"/>
    <mergeCell ref="RCC1:RCJ1"/>
    <mergeCell ref="RCK1:RCR1"/>
    <mergeCell ref="RCS1:RCZ1"/>
    <mergeCell ref="QZY1:RAF1"/>
    <mergeCell ref="RAG1:RAN1"/>
    <mergeCell ref="RAO1:RAV1"/>
    <mergeCell ref="RAW1:RBD1"/>
    <mergeCell ref="RBE1:RBL1"/>
    <mergeCell ref="QYK1:QYR1"/>
    <mergeCell ref="QYS1:QYZ1"/>
    <mergeCell ref="QZA1:QZH1"/>
    <mergeCell ref="QZI1:QZP1"/>
    <mergeCell ref="QZQ1:QZX1"/>
    <mergeCell ref="QWW1:QXD1"/>
    <mergeCell ref="QXE1:QXL1"/>
    <mergeCell ref="QXM1:QXT1"/>
    <mergeCell ref="QXU1:QYB1"/>
    <mergeCell ref="QYC1:QYJ1"/>
    <mergeCell ref="RHQ1:RHX1"/>
    <mergeCell ref="RHY1:RIF1"/>
    <mergeCell ref="RIG1:RIN1"/>
    <mergeCell ref="RIO1:RIV1"/>
    <mergeCell ref="RIW1:RJD1"/>
    <mergeCell ref="RGC1:RGJ1"/>
    <mergeCell ref="RGK1:RGR1"/>
    <mergeCell ref="RGS1:RGZ1"/>
    <mergeCell ref="RHA1:RHH1"/>
    <mergeCell ref="RHI1:RHP1"/>
    <mergeCell ref="REO1:REV1"/>
    <mergeCell ref="REW1:RFD1"/>
    <mergeCell ref="RFE1:RFL1"/>
    <mergeCell ref="RFM1:RFT1"/>
    <mergeCell ref="RFU1:RGB1"/>
    <mergeCell ref="RDA1:RDH1"/>
    <mergeCell ref="RDI1:RDP1"/>
    <mergeCell ref="RDQ1:RDX1"/>
    <mergeCell ref="RDY1:REF1"/>
    <mergeCell ref="REG1:REN1"/>
    <mergeCell ref="RNU1:ROB1"/>
    <mergeCell ref="ROC1:ROJ1"/>
    <mergeCell ref="ROK1:ROR1"/>
    <mergeCell ref="ROS1:ROZ1"/>
    <mergeCell ref="RPA1:RPH1"/>
    <mergeCell ref="RMG1:RMN1"/>
    <mergeCell ref="RMO1:RMV1"/>
    <mergeCell ref="RMW1:RND1"/>
    <mergeCell ref="RNE1:RNL1"/>
    <mergeCell ref="RNM1:RNT1"/>
    <mergeCell ref="RKS1:RKZ1"/>
    <mergeCell ref="RLA1:RLH1"/>
    <mergeCell ref="RLI1:RLP1"/>
    <mergeCell ref="RLQ1:RLX1"/>
    <mergeCell ref="RLY1:RMF1"/>
    <mergeCell ref="RJE1:RJL1"/>
    <mergeCell ref="RJM1:RJT1"/>
    <mergeCell ref="RJU1:RKB1"/>
    <mergeCell ref="RKC1:RKJ1"/>
    <mergeCell ref="RKK1:RKR1"/>
    <mergeCell ref="RTY1:RUF1"/>
    <mergeCell ref="RUG1:RUN1"/>
    <mergeCell ref="RUO1:RUV1"/>
    <mergeCell ref="RUW1:RVD1"/>
    <mergeCell ref="RVE1:RVL1"/>
    <mergeCell ref="RSK1:RSR1"/>
    <mergeCell ref="RSS1:RSZ1"/>
    <mergeCell ref="RTA1:RTH1"/>
    <mergeCell ref="RTI1:RTP1"/>
    <mergeCell ref="RTQ1:RTX1"/>
    <mergeCell ref="RQW1:RRD1"/>
    <mergeCell ref="RRE1:RRL1"/>
    <mergeCell ref="RRM1:RRT1"/>
    <mergeCell ref="RRU1:RSB1"/>
    <mergeCell ref="RSC1:RSJ1"/>
    <mergeCell ref="RPI1:RPP1"/>
    <mergeCell ref="RPQ1:RPX1"/>
    <mergeCell ref="RPY1:RQF1"/>
    <mergeCell ref="RQG1:RQN1"/>
    <mergeCell ref="RQO1:RQV1"/>
    <mergeCell ref="SAC1:SAJ1"/>
    <mergeCell ref="SAK1:SAR1"/>
    <mergeCell ref="SAS1:SAZ1"/>
    <mergeCell ref="SBA1:SBH1"/>
    <mergeCell ref="SBI1:SBP1"/>
    <mergeCell ref="RYO1:RYV1"/>
    <mergeCell ref="RYW1:RZD1"/>
    <mergeCell ref="RZE1:RZL1"/>
    <mergeCell ref="RZM1:RZT1"/>
    <mergeCell ref="RZU1:SAB1"/>
    <mergeCell ref="RXA1:RXH1"/>
    <mergeCell ref="RXI1:RXP1"/>
    <mergeCell ref="RXQ1:RXX1"/>
    <mergeCell ref="RXY1:RYF1"/>
    <mergeCell ref="RYG1:RYN1"/>
    <mergeCell ref="RVM1:RVT1"/>
    <mergeCell ref="RVU1:RWB1"/>
    <mergeCell ref="RWC1:RWJ1"/>
    <mergeCell ref="RWK1:RWR1"/>
    <mergeCell ref="RWS1:RWZ1"/>
    <mergeCell ref="SGG1:SGN1"/>
    <mergeCell ref="SGO1:SGV1"/>
    <mergeCell ref="SGW1:SHD1"/>
    <mergeCell ref="SHE1:SHL1"/>
    <mergeCell ref="SHM1:SHT1"/>
    <mergeCell ref="SES1:SEZ1"/>
    <mergeCell ref="SFA1:SFH1"/>
    <mergeCell ref="SFI1:SFP1"/>
    <mergeCell ref="SFQ1:SFX1"/>
    <mergeCell ref="SFY1:SGF1"/>
    <mergeCell ref="SDE1:SDL1"/>
    <mergeCell ref="SDM1:SDT1"/>
    <mergeCell ref="SDU1:SEB1"/>
    <mergeCell ref="SEC1:SEJ1"/>
    <mergeCell ref="SEK1:SER1"/>
    <mergeCell ref="SBQ1:SBX1"/>
    <mergeCell ref="SBY1:SCF1"/>
    <mergeCell ref="SCG1:SCN1"/>
    <mergeCell ref="SCO1:SCV1"/>
    <mergeCell ref="SCW1:SDD1"/>
    <mergeCell ref="SMK1:SMR1"/>
    <mergeCell ref="SMS1:SMZ1"/>
    <mergeCell ref="SNA1:SNH1"/>
    <mergeCell ref="SNI1:SNP1"/>
    <mergeCell ref="SNQ1:SNX1"/>
    <mergeCell ref="SKW1:SLD1"/>
    <mergeCell ref="SLE1:SLL1"/>
    <mergeCell ref="SLM1:SLT1"/>
    <mergeCell ref="SLU1:SMB1"/>
    <mergeCell ref="SMC1:SMJ1"/>
    <mergeCell ref="SJI1:SJP1"/>
    <mergeCell ref="SJQ1:SJX1"/>
    <mergeCell ref="SJY1:SKF1"/>
    <mergeCell ref="SKG1:SKN1"/>
    <mergeCell ref="SKO1:SKV1"/>
    <mergeCell ref="SHU1:SIB1"/>
    <mergeCell ref="SIC1:SIJ1"/>
    <mergeCell ref="SIK1:SIR1"/>
    <mergeCell ref="SIS1:SIZ1"/>
    <mergeCell ref="SJA1:SJH1"/>
    <mergeCell ref="SSO1:SSV1"/>
    <mergeCell ref="SSW1:STD1"/>
    <mergeCell ref="STE1:STL1"/>
    <mergeCell ref="STM1:STT1"/>
    <mergeCell ref="STU1:SUB1"/>
    <mergeCell ref="SRA1:SRH1"/>
    <mergeCell ref="SRI1:SRP1"/>
    <mergeCell ref="SRQ1:SRX1"/>
    <mergeCell ref="SRY1:SSF1"/>
    <mergeCell ref="SSG1:SSN1"/>
    <mergeCell ref="SPM1:SPT1"/>
    <mergeCell ref="SPU1:SQB1"/>
    <mergeCell ref="SQC1:SQJ1"/>
    <mergeCell ref="SQK1:SQR1"/>
    <mergeCell ref="SQS1:SQZ1"/>
    <mergeCell ref="SNY1:SOF1"/>
    <mergeCell ref="SOG1:SON1"/>
    <mergeCell ref="SOO1:SOV1"/>
    <mergeCell ref="SOW1:SPD1"/>
    <mergeCell ref="SPE1:SPL1"/>
    <mergeCell ref="SYS1:SYZ1"/>
    <mergeCell ref="SZA1:SZH1"/>
    <mergeCell ref="SZI1:SZP1"/>
    <mergeCell ref="SZQ1:SZX1"/>
    <mergeCell ref="SZY1:TAF1"/>
    <mergeCell ref="SXE1:SXL1"/>
    <mergeCell ref="SXM1:SXT1"/>
    <mergeCell ref="SXU1:SYB1"/>
    <mergeCell ref="SYC1:SYJ1"/>
    <mergeCell ref="SYK1:SYR1"/>
    <mergeCell ref="SVQ1:SVX1"/>
    <mergeCell ref="SVY1:SWF1"/>
    <mergeCell ref="SWG1:SWN1"/>
    <mergeCell ref="SWO1:SWV1"/>
    <mergeCell ref="SWW1:SXD1"/>
    <mergeCell ref="SUC1:SUJ1"/>
    <mergeCell ref="SUK1:SUR1"/>
    <mergeCell ref="SUS1:SUZ1"/>
    <mergeCell ref="SVA1:SVH1"/>
    <mergeCell ref="SVI1:SVP1"/>
    <mergeCell ref="TEW1:TFD1"/>
    <mergeCell ref="TFE1:TFL1"/>
    <mergeCell ref="TFM1:TFT1"/>
    <mergeCell ref="TFU1:TGB1"/>
    <mergeCell ref="TGC1:TGJ1"/>
    <mergeCell ref="TDI1:TDP1"/>
    <mergeCell ref="TDQ1:TDX1"/>
    <mergeCell ref="TDY1:TEF1"/>
    <mergeCell ref="TEG1:TEN1"/>
    <mergeCell ref="TEO1:TEV1"/>
    <mergeCell ref="TBU1:TCB1"/>
    <mergeCell ref="TCC1:TCJ1"/>
    <mergeCell ref="TCK1:TCR1"/>
    <mergeCell ref="TCS1:TCZ1"/>
    <mergeCell ref="TDA1:TDH1"/>
    <mergeCell ref="TAG1:TAN1"/>
    <mergeCell ref="TAO1:TAV1"/>
    <mergeCell ref="TAW1:TBD1"/>
    <mergeCell ref="TBE1:TBL1"/>
    <mergeCell ref="TBM1:TBT1"/>
    <mergeCell ref="TLA1:TLH1"/>
    <mergeCell ref="TLI1:TLP1"/>
    <mergeCell ref="TLQ1:TLX1"/>
    <mergeCell ref="TLY1:TMF1"/>
    <mergeCell ref="TMG1:TMN1"/>
    <mergeCell ref="TJM1:TJT1"/>
    <mergeCell ref="TJU1:TKB1"/>
    <mergeCell ref="TKC1:TKJ1"/>
    <mergeCell ref="TKK1:TKR1"/>
    <mergeCell ref="TKS1:TKZ1"/>
    <mergeCell ref="THY1:TIF1"/>
    <mergeCell ref="TIG1:TIN1"/>
    <mergeCell ref="TIO1:TIV1"/>
    <mergeCell ref="TIW1:TJD1"/>
    <mergeCell ref="TJE1:TJL1"/>
    <mergeCell ref="TGK1:TGR1"/>
    <mergeCell ref="TGS1:TGZ1"/>
    <mergeCell ref="THA1:THH1"/>
    <mergeCell ref="THI1:THP1"/>
    <mergeCell ref="THQ1:THX1"/>
    <mergeCell ref="TRE1:TRL1"/>
    <mergeCell ref="TRM1:TRT1"/>
    <mergeCell ref="TRU1:TSB1"/>
    <mergeCell ref="TSC1:TSJ1"/>
    <mergeCell ref="TSK1:TSR1"/>
    <mergeCell ref="TPQ1:TPX1"/>
    <mergeCell ref="TPY1:TQF1"/>
    <mergeCell ref="TQG1:TQN1"/>
    <mergeCell ref="TQO1:TQV1"/>
    <mergeCell ref="TQW1:TRD1"/>
    <mergeCell ref="TOC1:TOJ1"/>
    <mergeCell ref="TOK1:TOR1"/>
    <mergeCell ref="TOS1:TOZ1"/>
    <mergeCell ref="TPA1:TPH1"/>
    <mergeCell ref="TPI1:TPP1"/>
    <mergeCell ref="TMO1:TMV1"/>
    <mergeCell ref="TMW1:TND1"/>
    <mergeCell ref="TNE1:TNL1"/>
    <mergeCell ref="TNM1:TNT1"/>
    <mergeCell ref="TNU1:TOB1"/>
    <mergeCell ref="TXI1:TXP1"/>
    <mergeCell ref="TXQ1:TXX1"/>
    <mergeCell ref="TXY1:TYF1"/>
    <mergeCell ref="TYG1:TYN1"/>
    <mergeCell ref="TYO1:TYV1"/>
    <mergeCell ref="TVU1:TWB1"/>
    <mergeCell ref="TWC1:TWJ1"/>
    <mergeCell ref="TWK1:TWR1"/>
    <mergeCell ref="TWS1:TWZ1"/>
    <mergeCell ref="TXA1:TXH1"/>
    <mergeCell ref="TUG1:TUN1"/>
    <mergeCell ref="TUO1:TUV1"/>
    <mergeCell ref="TUW1:TVD1"/>
    <mergeCell ref="TVE1:TVL1"/>
    <mergeCell ref="TVM1:TVT1"/>
    <mergeCell ref="TSS1:TSZ1"/>
    <mergeCell ref="TTA1:TTH1"/>
    <mergeCell ref="TTI1:TTP1"/>
    <mergeCell ref="TTQ1:TTX1"/>
    <mergeCell ref="TTY1:TUF1"/>
    <mergeCell ref="UDM1:UDT1"/>
    <mergeCell ref="UDU1:UEB1"/>
    <mergeCell ref="UEC1:UEJ1"/>
    <mergeCell ref="UEK1:UER1"/>
    <mergeCell ref="UES1:UEZ1"/>
    <mergeCell ref="UBY1:UCF1"/>
    <mergeCell ref="UCG1:UCN1"/>
    <mergeCell ref="UCO1:UCV1"/>
    <mergeCell ref="UCW1:UDD1"/>
    <mergeCell ref="UDE1:UDL1"/>
    <mergeCell ref="UAK1:UAR1"/>
    <mergeCell ref="UAS1:UAZ1"/>
    <mergeCell ref="UBA1:UBH1"/>
    <mergeCell ref="UBI1:UBP1"/>
    <mergeCell ref="UBQ1:UBX1"/>
    <mergeCell ref="TYW1:TZD1"/>
    <mergeCell ref="TZE1:TZL1"/>
    <mergeCell ref="TZM1:TZT1"/>
    <mergeCell ref="TZU1:UAB1"/>
    <mergeCell ref="UAC1:UAJ1"/>
    <mergeCell ref="UJQ1:UJX1"/>
    <mergeCell ref="UJY1:UKF1"/>
    <mergeCell ref="UKG1:UKN1"/>
    <mergeCell ref="UKO1:UKV1"/>
    <mergeCell ref="UKW1:ULD1"/>
    <mergeCell ref="UIC1:UIJ1"/>
    <mergeCell ref="UIK1:UIR1"/>
    <mergeCell ref="UIS1:UIZ1"/>
    <mergeCell ref="UJA1:UJH1"/>
    <mergeCell ref="UJI1:UJP1"/>
    <mergeCell ref="UGO1:UGV1"/>
    <mergeCell ref="UGW1:UHD1"/>
    <mergeCell ref="UHE1:UHL1"/>
    <mergeCell ref="UHM1:UHT1"/>
    <mergeCell ref="UHU1:UIB1"/>
    <mergeCell ref="UFA1:UFH1"/>
    <mergeCell ref="UFI1:UFP1"/>
    <mergeCell ref="UFQ1:UFX1"/>
    <mergeCell ref="UFY1:UGF1"/>
    <mergeCell ref="UGG1:UGN1"/>
    <mergeCell ref="UPU1:UQB1"/>
    <mergeCell ref="UQC1:UQJ1"/>
    <mergeCell ref="UQK1:UQR1"/>
    <mergeCell ref="UQS1:UQZ1"/>
    <mergeCell ref="URA1:URH1"/>
    <mergeCell ref="UOG1:UON1"/>
    <mergeCell ref="UOO1:UOV1"/>
    <mergeCell ref="UOW1:UPD1"/>
    <mergeCell ref="UPE1:UPL1"/>
    <mergeCell ref="UPM1:UPT1"/>
    <mergeCell ref="UMS1:UMZ1"/>
    <mergeCell ref="UNA1:UNH1"/>
    <mergeCell ref="UNI1:UNP1"/>
    <mergeCell ref="UNQ1:UNX1"/>
    <mergeCell ref="UNY1:UOF1"/>
    <mergeCell ref="ULE1:ULL1"/>
    <mergeCell ref="ULM1:ULT1"/>
    <mergeCell ref="ULU1:UMB1"/>
    <mergeCell ref="UMC1:UMJ1"/>
    <mergeCell ref="UMK1:UMR1"/>
    <mergeCell ref="UVY1:UWF1"/>
    <mergeCell ref="UWG1:UWN1"/>
    <mergeCell ref="UWO1:UWV1"/>
    <mergeCell ref="UWW1:UXD1"/>
    <mergeCell ref="UXE1:UXL1"/>
    <mergeCell ref="UUK1:UUR1"/>
    <mergeCell ref="UUS1:UUZ1"/>
    <mergeCell ref="UVA1:UVH1"/>
    <mergeCell ref="UVI1:UVP1"/>
    <mergeCell ref="UVQ1:UVX1"/>
    <mergeCell ref="USW1:UTD1"/>
    <mergeCell ref="UTE1:UTL1"/>
    <mergeCell ref="UTM1:UTT1"/>
    <mergeCell ref="UTU1:UUB1"/>
    <mergeCell ref="UUC1:UUJ1"/>
    <mergeCell ref="URI1:URP1"/>
    <mergeCell ref="URQ1:URX1"/>
    <mergeCell ref="URY1:USF1"/>
    <mergeCell ref="USG1:USN1"/>
    <mergeCell ref="USO1:USV1"/>
    <mergeCell ref="VCC1:VCJ1"/>
    <mergeCell ref="VCK1:VCR1"/>
    <mergeCell ref="VCS1:VCZ1"/>
    <mergeCell ref="VDA1:VDH1"/>
    <mergeCell ref="VDI1:VDP1"/>
    <mergeCell ref="VAO1:VAV1"/>
    <mergeCell ref="VAW1:VBD1"/>
    <mergeCell ref="VBE1:VBL1"/>
    <mergeCell ref="VBM1:VBT1"/>
    <mergeCell ref="VBU1:VCB1"/>
    <mergeCell ref="UZA1:UZH1"/>
    <mergeCell ref="UZI1:UZP1"/>
    <mergeCell ref="UZQ1:UZX1"/>
    <mergeCell ref="UZY1:VAF1"/>
    <mergeCell ref="VAG1:VAN1"/>
    <mergeCell ref="UXM1:UXT1"/>
    <mergeCell ref="UXU1:UYB1"/>
    <mergeCell ref="UYC1:UYJ1"/>
    <mergeCell ref="UYK1:UYR1"/>
    <mergeCell ref="UYS1:UYZ1"/>
    <mergeCell ref="VIG1:VIN1"/>
    <mergeCell ref="VIO1:VIV1"/>
    <mergeCell ref="VIW1:VJD1"/>
    <mergeCell ref="VJE1:VJL1"/>
    <mergeCell ref="VJM1:VJT1"/>
    <mergeCell ref="VGS1:VGZ1"/>
    <mergeCell ref="VHA1:VHH1"/>
    <mergeCell ref="VHI1:VHP1"/>
    <mergeCell ref="VHQ1:VHX1"/>
    <mergeCell ref="VHY1:VIF1"/>
    <mergeCell ref="VFE1:VFL1"/>
    <mergeCell ref="VFM1:VFT1"/>
    <mergeCell ref="VFU1:VGB1"/>
    <mergeCell ref="VGC1:VGJ1"/>
    <mergeCell ref="VGK1:VGR1"/>
    <mergeCell ref="VDQ1:VDX1"/>
    <mergeCell ref="VDY1:VEF1"/>
    <mergeCell ref="VEG1:VEN1"/>
    <mergeCell ref="VEO1:VEV1"/>
    <mergeCell ref="VEW1:VFD1"/>
    <mergeCell ref="VOK1:VOR1"/>
    <mergeCell ref="VOS1:VOZ1"/>
    <mergeCell ref="VPA1:VPH1"/>
    <mergeCell ref="VPI1:VPP1"/>
    <mergeCell ref="VPQ1:VPX1"/>
    <mergeCell ref="VMW1:VND1"/>
    <mergeCell ref="VNE1:VNL1"/>
    <mergeCell ref="VNM1:VNT1"/>
    <mergeCell ref="VNU1:VOB1"/>
    <mergeCell ref="VOC1:VOJ1"/>
    <mergeCell ref="VLI1:VLP1"/>
    <mergeCell ref="VLQ1:VLX1"/>
    <mergeCell ref="VLY1:VMF1"/>
    <mergeCell ref="VMG1:VMN1"/>
    <mergeCell ref="VMO1:VMV1"/>
    <mergeCell ref="VJU1:VKB1"/>
    <mergeCell ref="VKC1:VKJ1"/>
    <mergeCell ref="VKK1:VKR1"/>
    <mergeCell ref="VKS1:VKZ1"/>
    <mergeCell ref="VLA1:VLH1"/>
    <mergeCell ref="VUO1:VUV1"/>
    <mergeCell ref="VUW1:VVD1"/>
    <mergeCell ref="VVE1:VVL1"/>
    <mergeCell ref="VVM1:VVT1"/>
    <mergeCell ref="VVU1:VWB1"/>
    <mergeCell ref="VTA1:VTH1"/>
    <mergeCell ref="VTI1:VTP1"/>
    <mergeCell ref="VTQ1:VTX1"/>
    <mergeCell ref="VTY1:VUF1"/>
    <mergeCell ref="VUG1:VUN1"/>
    <mergeCell ref="VRM1:VRT1"/>
    <mergeCell ref="VRU1:VSB1"/>
    <mergeCell ref="VSC1:VSJ1"/>
    <mergeCell ref="VSK1:VSR1"/>
    <mergeCell ref="VSS1:VSZ1"/>
    <mergeCell ref="VPY1:VQF1"/>
    <mergeCell ref="VQG1:VQN1"/>
    <mergeCell ref="VQO1:VQV1"/>
    <mergeCell ref="VQW1:VRD1"/>
    <mergeCell ref="VRE1:VRL1"/>
    <mergeCell ref="WAS1:WAZ1"/>
    <mergeCell ref="WBA1:WBH1"/>
    <mergeCell ref="WBI1:WBP1"/>
    <mergeCell ref="WBQ1:WBX1"/>
    <mergeCell ref="WBY1:WCF1"/>
    <mergeCell ref="VZE1:VZL1"/>
    <mergeCell ref="VZM1:VZT1"/>
    <mergeCell ref="VZU1:WAB1"/>
    <mergeCell ref="WAC1:WAJ1"/>
    <mergeCell ref="WAK1:WAR1"/>
    <mergeCell ref="VXQ1:VXX1"/>
    <mergeCell ref="VXY1:VYF1"/>
    <mergeCell ref="VYG1:VYN1"/>
    <mergeCell ref="VYO1:VYV1"/>
    <mergeCell ref="VYW1:VZD1"/>
    <mergeCell ref="VWC1:VWJ1"/>
    <mergeCell ref="VWK1:VWR1"/>
    <mergeCell ref="VWS1:VWZ1"/>
    <mergeCell ref="VXA1:VXH1"/>
    <mergeCell ref="VXI1:VXP1"/>
    <mergeCell ref="WGW1:WHD1"/>
    <mergeCell ref="WHE1:WHL1"/>
    <mergeCell ref="WHM1:WHT1"/>
    <mergeCell ref="WHU1:WIB1"/>
    <mergeCell ref="WIC1:WIJ1"/>
    <mergeCell ref="WFI1:WFP1"/>
    <mergeCell ref="WFQ1:WFX1"/>
    <mergeCell ref="WFY1:WGF1"/>
    <mergeCell ref="WGG1:WGN1"/>
    <mergeCell ref="WGO1:WGV1"/>
    <mergeCell ref="WDU1:WEB1"/>
    <mergeCell ref="WEC1:WEJ1"/>
    <mergeCell ref="WEK1:WER1"/>
    <mergeCell ref="WES1:WEZ1"/>
    <mergeCell ref="WFA1:WFH1"/>
    <mergeCell ref="WCG1:WCN1"/>
    <mergeCell ref="WCO1:WCV1"/>
    <mergeCell ref="WCW1:WDD1"/>
    <mergeCell ref="WDE1:WDL1"/>
    <mergeCell ref="WDM1:WDT1"/>
    <mergeCell ref="WNA1:WNH1"/>
    <mergeCell ref="WNI1:WNP1"/>
    <mergeCell ref="WNQ1:WNX1"/>
    <mergeCell ref="WNY1:WOF1"/>
    <mergeCell ref="WOG1:WON1"/>
    <mergeCell ref="WLM1:WLT1"/>
    <mergeCell ref="WLU1:WMB1"/>
    <mergeCell ref="WMC1:WMJ1"/>
    <mergeCell ref="WMK1:WMR1"/>
    <mergeCell ref="WMS1:WMZ1"/>
    <mergeCell ref="WJY1:WKF1"/>
    <mergeCell ref="WKG1:WKN1"/>
    <mergeCell ref="WKO1:WKV1"/>
    <mergeCell ref="WKW1:WLD1"/>
    <mergeCell ref="WLE1:WLL1"/>
    <mergeCell ref="WIK1:WIR1"/>
    <mergeCell ref="WIS1:WIZ1"/>
    <mergeCell ref="WJA1:WJH1"/>
    <mergeCell ref="WJI1:WJP1"/>
    <mergeCell ref="WJQ1:WJX1"/>
    <mergeCell ref="WUC1:WUJ1"/>
    <mergeCell ref="WUK1:WUR1"/>
    <mergeCell ref="WRQ1:WRX1"/>
    <mergeCell ref="WRY1:WSF1"/>
    <mergeCell ref="WSG1:WSN1"/>
    <mergeCell ref="WSO1:WSV1"/>
    <mergeCell ref="WSW1:WTD1"/>
    <mergeCell ref="WQC1:WQJ1"/>
    <mergeCell ref="WQK1:WQR1"/>
    <mergeCell ref="WQS1:WQZ1"/>
    <mergeCell ref="WRA1:WRH1"/>
    <mergeCell ref="WRI1:WRP1"/>
    <mergeCell ref="WOO1:WOV1"/>
    <mergeCell ref="WOW1:WPD1"/>
    <mergeCell ref="WPE1:WPL1"/>
    <mergeCell ref="WPM1:WPT1"/>
    <mergeCell ref="WPU1:WQB1"/>
    <mergeCell ref="XEO1:XEV1"/>
    <mergeCell ref="XEW1:XFD1"/>
    <mergeCell ref="A2:H2"/>
    <mergeCell ref="I2:P2"/>
    <mergeCell ref="Q2:X2"/>
    <mergeCell ref="Y2:AF2"/>
    <mergeCell ref="AG2:AN2"/>
    <mergeCell ref="AO2:AV2"/>
    <mergeCell ref="AW2:BD2"/>
    <mergeCell ref="BE2:BL2"/>
    <mergeCell ref="BM2:BT2"/>
    <mergeCell ref="BU2:CB2"/>
    <mergeCell ref="CC2:CJ2"/>
    <mergeCell ref="CK2:CR2"/>
    <mergeCell ref="XCK1:XCR1"/>
    <mergeCell ref="XCS1:XCZ1"/>
    <mergeCell ref="XDA1:XDH1"/>
    <mergeCell ref="XDI1:XDP1"/>
    <mergeCell ref="XDQ1:XDX1"/>
    <mergeCell ref="XAW1:XBD1"/>
    <mergeCell ref="XBE1:XBL1"/>
    <mergeCell ref="XBM1:XBT1"/>
    <mergeCell ref="XBU1:XCB1"/>
    <mergeCell ref="XCC1:XCJ1"/>
    <mergeCell ref="WZI1:WZP1"/>
    <mergeCell ref="WZQ1:WZX1"/>
    <mergeCell ref="WZY1:XAF1"/>
    <mergeCell ref="XAG1:XAN1"/>
    <mergeCell ref="XAO1:XAV1"/>
    <mergeCell ref="WXU1:WYB1"/>
    <mergeCell ref="WYC1:WYJ1"/>
    <mergeCell ref="WYK1:WYR1"/>
    <mergeCell ref="FU2:GB2"/>
    <mergeCell ref="GC2:GJ2"/>
    <mergeCell ref="GK2:GR2"/>
    <mergeCell ref="GS2:GZ2"/>
    <mergeCell ref="HA2:HH2"/>
    <mergeCell ref="EG2:EN2"/>
    <mergeCell ref="EO2:EV2"/>
    <mergeCell ref="EW2:FD2"/>
    <mergeCell ref="FE2:FL2"/>
    <mergeCell ref="FM2:FT2"/>
    <mergeCell ref="CS2:CZ2"/>
    <mergeCell ref="DA2:DH2"/>
    <mergeCell ref="DI2:DP2"/>
    <mergeCell ref="DQ2:DX2"/>
    <mergeCell ref="DY2:EF2"/>
    <mergeCell ref="XDY1:XEF1"/>
    <mergeCell ref="XEG1:XEN1"/>
    <mergeCell ref="WYS1:WYZ1"/>
    <mergeCell ref="WZA1:WZH1"/>
    <mergeCell ref="WWG1:WWN1"/>
    <mergeCell ref="WWO1:WWV1"/>
    <mergeCell ref="WWW1:WXD1"/>
    <mergeCell ref="WXE1:WXL1"/>
    <mergeCell ref="WXM1:WXT1"/>
    <mergeCell ref="WUS1:WUZ1"/>
    <mergeCell ref="WVA1:WVH1"/>
    <mergeCell ref="WVI1:WVP1"/>
    <mergeCell ref="WVQ1:WVX1"/>
    <mergeCell ref="WVY1:WWF1"/>
    <mergeCell ref="WTE1:WTL1"/>
    <mergeCell ref="WTM1:WTT1"/>
    <mergeCell ref="WTU1:WUB1"/>
    <mergeCell ref="LY2:MF2"/>
    <mergeCell ref="MG2:MN2"/>
    <mergeCell ref="MO2:MV2"/>
    <mergeCell ref="MW2:ND2"/>
    <mergeCell ref="NE2:NL2"/>
    <mergeCell ref="KK2:KR2"/>
    <mergeCell ref="KS2:KZ2"/>
    <mergeCell ref="LA2:LH2"/>
    <mergeCell ref="LI2:LP2"/>
    <mergeCell ref="LQ2:LX2"/>
    <mergeCell ref="IW2:JD2"/>
    <mergeCell ref="JE2:JL2"/>
    <mergeCell ref="JM2:JT2"/>
    <mergeCell ref="JU2:KB2"/>
    <mergeCell ref="KC2:KJ2"/>
    <mergeCell ref="HI2:HP2"/>
    <mergeCell ref="HQ2:HX2"/>
    <mergeCell ref="HY2:IF2"/>
    <mergeCell ref="IG2:IN2"/>
    <mergeCell ref="IO2:IV2"/>
    <mergeCell ref="SC2:SJ2"/>
    <mergeCell ref="SK2:SR2"/>
    <mergeCell ref="SS2:SZ2"/>
    <mergeCell ref="TA2:TH2"/>
    <mergeCell ref="TI2:TP2"/>
    <mergeCell ref="QO2:QV2"/>
    <mergeCell ref="QW2:RD2"/>
    <mergeCell ref="RE2:RL2"/>
    <mergeCell ref="RM2:RT2"/>
    <mergeCell ref="RU2:SB2"/>
    <mergeCell ref="PA2:PH2"/>
    <mergeCell ref="PI2:PP2"/>
    <mergeCell ref="PQ2:PX2"/>
    <mergeCell ref="PY2:QF2"/>
    <mergeCell ref="QG2:QN2"/>
    <mergeCell ref="NM2:NT2"/>
    <mergeCell ref="NU2:OB2"/>
    <mergeCell ref="OC2:OJ2"/>
    <mergeCell ref="OK2:OR2"/>
    <mergeCell ref="OS2:OZ2"/>
    <mergeCell ref="YG2:YN2"/>
    <mergeCell ref="YO2:YV2"/>
    <mergeCell ref="YW2:ZD2"/>
    <mergeCell ref="ZE2:ZL2"/>
    <mergeCell ref="ZM2:ZT2"/>
    <mergeCell ref="WS2:WZ2"/>
    <mergeCell ref="XA2:XH2"/>
    <mergeCell ref="XI2:XP2"/>
    <mergeCell ref="XQ2:XX2"/>
    <mergeCell ref="XY2:YF2"/>
    <mergeCell ref="VE2:VL2"/>
    <mergeCell ref="VM2:VT2"/>
    <mergeCell ref="VU2:WB2"/>
    <mergeCell ref="WC2:WJ2"/>
    <mergeCell ref="WK2:WR2"/>
    <mergeCell ref="TQ2:TX2"/>
    <mergeCell ref="TY2:UF2"/>
    <mergeCell ref="UG2:UN2"/>
    <mergeCell ref="UO2:UV2"/>
    <mergeCell ref="UW2:VD2"/>
    <mergeCell ref="AEK2:AER2"/>
    <mergeCell ref="AES2:AEZ2"/>
    <mergeCell ref="AFA2:AFH2"/>
    <mergeCell ref="AFI2:AFP2"/>
    <mergeCell ref="AFQ2:AFX2"/>
    <mergeCell ref="ACW2:ADD2"/>
    <mergeCell ref="ADE2:ADL2"/>
    <mergeCell ref="ADM2:ADT2"/>
    <mergeCell ref="ADU2:AEB2"/>
    <mergeCell ref="AEC2:AEJ2"/>
    <mergeCell ref="ABI2:ABP2"/>
    <mergeCell ref="ABQ2:ABX2"/>
    <mergeCell ref="ABY2:ACF2"/>
    <mergeCell ref="ACG2:ACN2"/>
    <mergeCell ref="ACO2:ACV2"/>
    <mergeCell ref="ZU2:AAB2"/>
    <mergeCell ref="AAC2:AAJ2"/>
    <mergeCell ref="AAK2:AAR2"/>
    <mergeCell ref="AAS2:AAZ2"/>
    <mergeCell ref="ABA2:ABH2"/>
    <mergeCell ref="AKO2:AKV2"/>
    <mergeCell ref="AKW2:ALD2"/>
    <mergeCell ref="ALE2:ALL2"/>
    <mergeCell ref="ALM2:ALT2"/>
    <mergeCell ref="ALU2:AMB2"/>
    <mergeCell ref="AJA2:AJH2"/>
    <mergeCell ref="AJI2:AJP2"/>
    <mergeCell ref="AJQ2:AJX2"/>
    <mergeCell ref="AJY2:AKF2"/>
    <mergeCell ref="AKG2:AKN2"/>
    <mergeCell ref="AHM2:AHT2"/>
    <mergeCell ref="AHU2:AIB2"/>
    <mergeCell ref="AIC2:AIJ2"/>
    <mergeCell ref="AIK2:AIR2"/>
    <mergeCell ref="AIS2:AIZ2"/>
    <mergeCell ref="AFY2:AGF2"/>
    <mergeCell ref="AGG2:AGN2"/>
    <mergeCell ref="AGO2:AGV2"/>
    <mergeCell ref="AGW2:AHD2"/>
    <mergeCell ref="AHE2:AHL2"/>
    <mergeCell ref="AQS2:AQZ2"/>
    <mergeCell ref="ARA2:ARH2"/>
    <mergeCell ref="ARI2:ARP2"/>
    <mergeCell ref="ARQ2:ARX2"/>
    <mergeCell ref="ARY2:ASF2"/>
    <mergeCell ref="APE2:APL2"/>
    <mergeCell ref="APM2:APT2"/>
    <mergeCell ref="APU2:AQB2"/>
    <mergeCell ref="AQC2:AQJ2"/>
    <mergeCell ref="AQK2:AQR2"/>
    <mergeCell ref="ANQ2:ANX2"/>
    <mergeCell ref="ANY2:AOF2"/>
    <mergeCell ref="AOG2:AON2"/>
    <mergeCell ref="AOO2:AOV2"/>
    <mergeCell ref="AOW2:APD2"/>
    <mergeCell ref="AMC2:AMJ2"/>
    <mergeCell ref="AMK2:AMR2"/>
    <mergeCell ref="AMS2:AMZ2"/>
    <mergeCell ref="ANA2:ANH2"/>
    <mergeCell ref="ANI2:ANP2"/>
    <mergeCell ref="AWW2:AXD2"/>
    <mergeCell ref="AXE2:AXL2"/>
    <mergeCell ref="AXM2:AXT2"/>
    <mergeCell ref="AXU2:AYB2"/>
    <mergeCell ref="AYC2:AYJ2"/>
    <mergeCell ref="AVI2:AVP2"/>
    <mergeCell ref="AVQ2:AVX2"/>
    <mergeCell ref="AVY2:AWF2"/>
    <mergeCell ref="AWG2:AWN2"/>
    <mergeCell ref="AWO2:AWV2"/>
    <mergeCell ref="ATU2:AUB2"/>
    <mergeCell ref="AUC2:AUJ2"/>
    <mergeCell ref="AUK2:AUR2"/>
    <mergeCell ref="AUS2:AUZ2"/>
    <mergeCell ref="AVA2:AVH2"/>
    <mergeCell ref="ASG2:ASN2"/>
    <mergeCell ref="ASO2:ASV2"/>
    <mergeCell ref="ASW2:ATD2"/>
    <mergeCell ref="ATE2:ATL2"/>
    <mergeCell ref="ATM2:ATT2"/>
    <mergeCell ref="BDA2:BDH2"/>
    <mergeCell ref="BDI2:BDP2"/>
    <mergeCell ref="BDQ2:BDX2"/>
    <mergeCell ref="BDY2:BEF2"/>
    <mergeCell ref="BEG2:BEN2"/>
    <mergeCell ref="BBM2:BBT2"/>
    <mergeCell ref="BBU2:BCB2"/>
    <mergeCell ref="BCC2:BCJ2"/>
    <mergeCell ref="BCK2:BCR2"/>
    <mergeCell ref="BCS2:BCZ2"/>
    <mergeCell ref="AZY2:BAF2"/>
    <mergeCell ref="BAG2:BAN2"/>
    <mergeCell ref="BAO2:BAV2"/>
    <mergeCell ref="BAW2:BBD2"/>
    <mergeCell ref="BBE2:BBL2"/>
    <mergeCell ref="AYK2:AYR2"/>
    <mergeCell ref="AYS2:AYZ2"/>
    <mergeCell ref="AZA2:AZH2"/>
    <mergeCell ref="AZI2:AZP2"/>
    <mergeCell ref="AZQ2:AZX2"/>
    <mergeCell ref="BJE2:BJL2"/>
    <mergeCell ref="BJM2:BJT2"/>
    <mergeCell ref="BJU2:BKB2"/>
    <mergeCell ref="BKC2:BKJ2"/>
    <mergeCell ref="BKK2:BKR2"/>
    <mergeCell ref="BHQ2:BHX2"/>
    <mergeCell ref="BHY2:BIF2"/>
    <mergeCell ref="BIG2:BIN2"/>
    <mergeCell ref="BIO2:BIV2"/>
    <mergeCell ref="BIW2:BJD2"/>
    <mergeCell ref="BGC2:BGJ2"/>
    <mergeCell ref="BGK2:BGR2"/>
    <mergeCell ref="BGS2:BGZ2"/>
    <mergeCell ref="BHA2:BHH2"/>
    <mergeCell ref="BHI2:BHP2"/>
    <mergeCell ref="BEO2:BEV2"/>
    <mergeCell ref="BEW2:BFD2"/>
    <mergeCell ref="BFE2:BFL2"/>
    <mergeCell ref="BFM2:BFT2"/>
    <mergeCell ref="BFU2:BGB2"/>
    <mergeCell ref="BPI2:BPP2"/>
    <mergeCell ref="BPQ2:BPX2"/>
    <mergeCell ref="BPY2:BQF2"/>
    <mergeCell ref="BQG2:BQN2"/>
    <mergeCell ref="BQO2:BQV2"/>
    <mergeCell ref="BNU2:BOB2"/>
    <mergeCell ref="BOC2:BOJ2"/>
    <mergeCell ref="BOK2:BOR2"/>
    <mergeCell ref="BOS2:BOZ2"/>
    <mergeCell ref="BPA2:BPH2"/>
    <mergeCell ref="BMG2:BMN2"/>
    <mergeCell ref="BMO2:BMV2"/>
    <mergeCell ref="BMW2:BND2"/>
    <mergeCell ref="BNE2:BNL2"/>
    <mergeCell ref="BNM2:BNT2"/>
    <mergeCell ref="BKS2:BKZ2"/>
    <mergeCell ref="BLA2:BLH2"/>
    <mergeCell ref="BLI2:BLP2"/>
    <mergeCell ref="BLQ2:BLX2"/>
    <mergeCell ref="BLY2:BMF2"/>
    <mergeCell ref="BVM2:BVT2"/>
    <mergeCell ref="BVU2:BWB2"/>
    <mergeCell ref="BWC2:BWJ2"/>
    <mergeCell ref="BWK2:BWR2"/>
    <mergeCell ref="BWS2:BWZ2"/>
    <mergeCell ref="BTY2:BUF2"/>
    <mergeCell ref="BUG2:BUN2"/>
    <mergeCell ref="BUO2:BUV2"/>
    <mergeCell ref="BUW2:BVD2"/>
    <mergeCell ref="BVE2:BVL2"/>
    <mergeCell ref="BSK2:BSR2"/>
    <mergeCell ref="BSS2:BSZ2"/>
    <mergeCell ref="BTA2:BTH2"/>
    <mergeCell ref="BTI2:BTP2"/>
    <mergeCell ref="BTQ2:BTX2"/>
    <mergeCell ref="BQW2:BRD2"/>
    <mergeCell ref="BRE2:BRL2"/>
    <mergeCell ref="BRM2:BRT2"/>
    <mergeCell ref="BRU2:BSB2"/>
    <mergeCell ref="BSC2:BSJ2"/>
    <mergeCell ref="CBQ2:CBX2"/>
    <mergeCell ref="CBY2:CCF2"/>
    <mergeCell ref="CCG2:CCN2"/>
    <mergeCell ref="CCO2:CCV2"/>
    <mergeCell ref="CCW2:CDD2"/>
    <mergeCell ref="CAC2:CAJ2"/>
    <mergeCell ref="CAK2:CAR2"/>
    <mergeCell ref="CAS2:CAZ2"/>
    <mergeCell ref="CBA2:CBH2"/>
    <mergeCell ref="CBI2:CBP2"/>
    <mergeCell ref="BYO2:BYV2"/>
    <mergeCell ref="BYW2:BZD2"/>
    <mergeCell ref="BZE2:BZL2"/>
    <mergeCell ref="BZM2:BZT2"/>
    <mergeCell ref="BZU2:CAB2"/>
    <mergeCell ref="BXA2:BXH2"/>
    <mergeCell ref="BXI2:BXP2"/>
    <mergeCell ref="BXQ2:BXX2"/>
    <mergeCell ref="BXY2:BYF2"/>
    <mergeCell ref="BYG2:BYN2"/>
    <mergeCell ref="CHU2:CIB2"/>
    <mergeCell ref="CIC2:CIJ2"/>
    <mergeCell ref="CIK2:CIR2"/>
    <mergeCell ref="CIS2:CIZ2"/>
    <mergeCell ref="CJA2:CJH2"/>
    <mergeCell ref="CGG2:CGN2"/>
    <mergeCell ref="CGO2:CGV2"/>
    <mergeCell ref="CGW2:CHD2"/>
    <mergeCell ref="CHE2:CHL2"/>
    <mergeCell ref="CHM2:CHT2"/>
    <mergeCell ref="CES2:CEZ2"/>
    <mergeCell ref="CFA2:CFH2"/>
    <mergeCell ref="CFI2:CFP2"/>
    <mergeCell ref="CFQ2:CFX2"/>
    <mergeCell ref="CFY2:CGF2"/>
    <mergeCell ref="CDE2:CDL2"/>
    <mergeCell ref="CDM2:CDT2"/>
    <mergeCell ref="CDU2:CEB2"/>
    <mergeCell ref="CEC2:CEJ2"/>
    <mergeCell ref="CEK2:CER2"/>
    <mergeCell ref="CNY2:COF2"/>
    <mergeCell ref="COG2:CON2"/>
    <mergeCell ref="COO2:COV2"/>
    <mergeCell ref="COW2:CPD2"/>
    <mergeCell ref="CPE2:CPL2"/>
    <mergeCell ref="CMK2:CMR2"/>
    <mergeCell ref="CMS2:CMZ2"/>
    <mergeCell ref="CNA2:CNH2"/>
    <mergeCell ref="CNI2:CNP2"/>
    <mergeCell ref="CNQ2:CNX2"/>
    <mergeCell ref="CKW2:CLD2"/>
    <mergeCell ref="CLE2:CLL2"/>
    <mergeCell ref="CLM2:CLT2"/>
    <mergeCell ref="CLU2:CMB2"/>
    <mergeCell ref="CMC2:CMJ2"/>
    <mergeCell ref="CJI2:CJP2"/>
    <mergeCell ref="CJQ2:CJX2"/>
    <mergeCell ref="CJY2:CKF2"/>
    <mergeCell ref="CKG2:CKN2"/>
    <mergeCell ref="CKO2:CKV2"/>
    <mergeCell ref="CUC2:CUJ2"/>
    <mergeCell ref="CUK2:CUR2"/>
    <mergeCell ref="CUS2:CUZ2"/>
    <mergeCell ref="CVA2:CVH2"/>
    <mergeCell ref="CVI2:CVP2"/>
    <mergeCell ref="CSO2:CSV2"/>
    <mergeCell ref="CSW2:CTD2"/>
    <mergeCell ref="CTE2:CTL2"/>
    <mergeCell ref="CTM2:CTT2"/>
    <mergeCell ref="CTU2:CUB2"/>
    <mergeCell ref="CRA2:CRH2"/>
    <mergeCell ref="CRI2:CRP2"/>
    <mergeCell ref="CRQ2:CRX2"/>
    <mergeCell ref="CRY2:CSF2"/>
    <mergeCell ref="CSG2:CSN2"/>
    <mergeCell ref="CPM2:CPT2"/>
    <mergeCell ref="CPU2:CQB2"/>
    <mergeCell ref="CQC2:CQJ2"/>
    <mergeCell ref="CQK2:CQR2"/>
    <mergeCell ref="CQS2:CQZ2"/>
    <mergeCell ref="DAG2:DAN2"/>
    <mergeCell ref="DAO2:DAV2"/>
    <mergeCell ref="DAW2:DBD2"/>
    <mergeCell ref="DBE2:DBL2"/>
    <mergeCell ref="DBM2:DBT2"/>
    <mergeCell ref="CYS2:CYZ2"/>
    <mergeCell ref="CZA2:CZH2"/>
    <mergeCell ref="CZI2:CZP2"/>
    <mergeCell ref="CZQ2:CZX2"/>
    <mergeCell ref="CZY2:DAF2"/>
    <mergeCell ref="CXE2:CXL2"/>
    <mergeCell ref="CXM2:CXT2"/>
    <mergeCell ref="CXU2:CYB2"/>
    <mergeCell ref="CYC2:CYJ2"/>
    <mergeCell ref="CYK2:CYR2"/>
    <mergeCell ref="CVQ2:CVX2"/>
    <mergeCell ref="CVY2:CWF2"/>
    <mergeCell ref="CWG2:CWN2"/>
    <mergeCell ref="CWO2:CWV2"/>
    <mergeCell ref="CWW2:CXD2"/>
    <mergeCell ref="DGK2:DGR2"/>
    <mergeCell ref="DGS2:DGZ2"/>
    <mergeCell ref="DHA2:DHH2"/>
    <mergeCell ref="DHI2:DHP2"/>
    <mergeCell ref="DHQ2:DHX2"/>
    <mergeCell ref="DEW2:DFD2"/>
    <mergeCell ref="DFE2:DFL2"/>
    <mergeCell ref="DFM2:DFT2"/>
    <mergeCell ref="DFU2:DGB2"/>
    <mergeCell ref="DGC2:DGJ2"/>
    <mergeCell ref="DDI2:DDP2"/>
    <mergeCell ref="DDQ2:DDX2"/>
    <mergeCell ref="DDY2:DEF2"/>
    <mergeCell ref="DEG2:DEN2"/>
    <mergeCell ref="DEO2:DEV2"/>
    <mergeCell ref="DBU2:DCB2"/>
    <mergeCell ref="DCC2:DCJ2"/>
    <mergeCell ref="DCK2:DCR2"/>
    <mergeCell ref="DCS2:DCZ2"/>
    <mergeCell ref="DDA2:DDH2"/>
    <mergeCell ref="DMO2:DMV2"/>
    <mergeCell ref="DMW2:DND2"/>
    <mergeCell ref="DNE2:DNL2"/>
    <mergeCell ref="DNM2:DNT2"/>
    <mergeCell ref="DNU2:DOB2"/>
    <mergeCell ref="DLA2:DLH2"/>
    <mergeCell ref="DLI2:DLP2"/>
    <mergeCell ref="DLQ2:DLX2"/>
    <mergeCell ref="DLY2:DMF2"/>
    <mergeCell ref="DMG2:DMN2"/>
    <mergeCell ref="DJM2:DJT2"/>
    <mergeCell ref="DJU2:DKB2"/>
    <mergeCell ref="DKC2:DKJ2"/>
    <mergeCell ref="DKK2:DKR2"/>
    <mergeCell ref="DKS2:DKZ2"/>
    <mergeCell ref="DHY2:DIF2"/>
    <mergeCell ref="DIG2:DIN2"/>
    <mergeCell ref="DIO2:DIV2"/>
    <mergeCell ref="DIW2:DJD2"/>
    <mergeCell ref="DJE2:DJL2"/>
    <mergeCell ref="DSS2:DSZ2"/>
    <mergeCell ref="DTA2:DTH2"/>
    <mergeCell ref="DTI2:DTP2"/>
    <mergeCell ref="DTQ2:DTX2"/>
    <mergeCell ref="DTY2:DUF2"/>
    <mergeCell ref="DRE2:DRL2"/>
    <mergeCell ref="DRM2:DRT2"/>
    <mergeCell ref="DRU2:DSB2"/>
    <mergeCell ref="DSC2:DSJ2"/>
    <mergeCell ref="DSK2:DSR2"/>
    <mergeCell ref="DPQ2:DPX2"/>
    <mergeCell ref="DPY2:DQF2"/>
    <mergeCell ref="DQG2:DQN2"/>
    <mergeCell ref="DQO2:DQV2"/>
    <mergeCell ref="DQW2:DRD2"/>
    <mergeCell ref="DOC2:DOJ2"/>
    <mergeCell ref="DOK2:DOR2"/>
    <mergeCell ref="DOS2:DOZ2"/>
    <mergeCell ref="DPA2:DPH2"/>
    <mergeCell ref="DPI2:DPP2"/>
    <mergeCell ref="DYW2:DZD2"/>
    <mergeCell ref="DZE2:DZL2"/>
    <mergeCell ref="DZM2:DZT2"/>
    <mergeCell ref="DZU2:EAB2"/>
    <mergeCell ref="EAC2:EAJ2"/>
    <mergeCell ref="DXI2:DXP2"/>
    <mergeCell ref="DXQ2:DXX2"/>
    <mergeCell ref="DXY2:DYF2"/>
    <mergeCell ref="DYG2:DYN2"/>
    <mergeCell ref="DYO2:DYV2"/>
    <mergeCell ref="DVU2:DWB2"/>
    <mergeCell ref="DWC2:DWJ2"/>
    <mergeCell ref="DWK2:DWR2"/>
    <mergeCell ref="DWS2:DWZ2"/>
    <mergeCell ref="DXA2:DXH2"/>
    <mergeCell ref="DUG2:DUN2"/>
    <mergeCell ref="DUO2:DUV2"/>
    <mergeCell ref="DUW2:DVD2"/>
    <mergeCell ref="DVE2:DVL2"/>
    <mergeCell ref="DVM2:DVT2"/>
    <mergeCell ref="EFA2:EFH2"/>
    <mergeCell ref="EFI2:EFP2"/>
    <mergeCell ref="EFQ2:EFX2"/>
    <mergeCell ref="EFY2:EGF2"/>
    <mergeCell ref="EGG2:EGN2"/>
    <mergeCell ref="EDM2:EDT2"/>
    <mergeCell ref="EDU2:EEB2"/>
    <mergeCell ref="EEC2:EEJ2"/>
    <mergeCell ref="EEK2:EER2"/>
    <mergeCell ref="EES2:EEZ2"/>
    <mergeCell ref="EBY2:ECF2"/>
    <mergeCell ref="ECG2:ECN2"/>
    <mergeCell ref="ECO2:ECV2"/>
    <mergeCell ref="ECW2:EDD2"/>
    <mergeCell ref="EDE2:EDL2"/>
    <mergeCell ref="EAK2:EAR2"/>
    <mergeCell ref="EAS2:EAZ2"/>
    <mergeCell ref="EBA2:EBH2"/>
    <mergeCell ref="EBI2:EBP2"/>
    <mergeCell ref="EBQ2:EBX2"/>
    <mergeCell ref="ELE2:ELL2"/>
    <mergeCell ref="ELM2:ELT2"/>
    <mergeCell ref="ELU2:EMB2"/>
    <mergeCell ref="EMC2:EMJ2"/>
    <mergeCell ref="EMK2:EMR2"/>
    <mergeCell ref="EJQ2:EJX2"/>
    <mergeCell ref="EJY2:EKF2"/>
    <mergeCell ref="EKG2:EKN2"/>
    <mergeCell ref="EKO2:EKV2"/>
    <mergeCell ref="EKW2:ELD2"/>
    <mergeCell ref="EIC2:EIJ2"/>
    <mergeCell ref="EIK2:EIR2"/>
    <mergeCell ref="EIS2:EIZ2"/>
    <mergeCell ref="EJA2:EJH2"/>
    <mergeCell ref="EJI2:EJP2"/>
    <mergeCell ref="EGO2:EGV2"/>
    <mergeCell ref="EGW2:EHD2"/>
    <mergeCell ref="EHE2:EHL2"/>
    <mergeCell ref="EHM2:EHT2"/>
    <mergeCell ref="EHU2:EIB2"/>
    <mergeCell ref="ERI2:ERP2"/>
    <mergeCell ref="ERQ2:ERX2"/>
    <mergeCell ref="ERY2:ESF2"/>
    <mergeCell ref="ESG2:ESN2"/>
    <mergeCell ref="ESO2:ESV2"/>
    <mergeCell ref="EPU2:EQB2"/>
    <mergeCell ref="EQC2:EQJ2"/>
    <mergeCell ref="EQK2:EQR2"/>
    <mergeCell ref="EQS2:EQZ2"/>
    <mergeCell ref="ERA2:ERH2"/>
    <mergeCell ref="EOG2:EON2"/>
    <mergeCell ref="EOO2:EOV2"/>
    <mergeCell ref="EOW2:EPD2"/>
    <mergeCell ref="EPE2:EPL2"/>
    <mergeCell ref="EPM2:EPT2"/>
    <mergeCell ref="EMS2:EMZ2"/>
    <mergeCell ref="ENA2:ENH2"/>
    <mergeCell ref="ENI2:ENP2"/>
    <mergeCell ref="ENQ2:ENX2"/>
    <mergeCell ref="ENY2:EOF2"/>
    <mergeCell ref="EXM2:EXT2"/>
    <mergeCell ref="EXU2:EYB2"/>
    <mergeCell ref="EYC2:EYJ2"/>
    <mergeCell ref="EYK2:EYR2"/>
    <mergeCell ref="EYS2:EYZ2"/>
    <mergeCell ref="EVY2:EWF2"/>
    <mergeCell ref="EWG2:EWN2"/>
    <mergeCell ref="EWO2:EWV2"/>
    <mergeCell ref="EWW2:EXD2"/>
    <mergeCell ref="EXE2:EXL2"/>
    <mergeCell ref="EUK2:EUR2"/>
    <mergeCell ref="EUS2:EUZ2"/>
    <mergeCell ref="EVA2:EVH2"/>
    <mergeCell ref="EVI2:EVP2"/>
    <mergeCell ref="EVQ2:EVX2"/>
    <mergeCell ref="ESW2:ETD2"/>
    <mergeCell ref="ETE2:ETL2"/>
    <mergeCell ref="ETM2:ETT2"/>
    <mergeCell ref="ETU2:EUB2"/>
    <mergeCell ref="EUC2:EUJ2"/>
    <mergeCell ref="FDQ2:FDX2"/>
    <mergeCell ref="FDY2:FEF2"/>
    <mergeCell ref="FEG2:FEN2"/>
    <mergeCell ref="FEO2:FEV2"/>
    <mergeCell ref="FEW2:FFD2"/>
    <mergeCell ref="FCC2:FCJ2"/>
    <mergeCell ref="FCK2:FCR2"/>
    <mergeCell ref="FCS2:FCZ2"/>
    <mergeCell ref="FDA2:FDH2"/>
    <mergeCell ref="FDI2:FDP2"/>
    <mergeCell ref="FAO2:FAV2"/>
    <mergeCell ref="FAW2:FBD2"/>
    <mergeCell ref="FBE2:FBL2"/>
    <mergeCell ref="FBM2:FBT2"/>
    <mergeCell ref="FBU2:FCB2"/>
    <mergeCell ref="EZA2:EZH2"/>
    <mergeCell ref="EZI2:EZP2"/>
    <mergeCell ref="EZQ2:EZX2"/>
    <mergeCell ref="EZY2:FAF2"/>
    <mergeCell ref="FAG2:FAN2"/>
    <mergeCell ref="FJU2:FKB2"/>
    <mergeCell ref="FKC2:FKJ2"/>
    <mergeCell ref="FKK2:FKR2"/>
    <mergeCell ref="FKS2:FKZ2"/>
    <mergeCell ref="FLA2:FLH2"/>
    <mergeCell ref="FIG2:FIN2"/>
    <mergeCell ref="FIO2:FIV2"/>
    <mergeCell ref="FIW2:FJD2"/>
    <mergeCell ref="FJE2:FJL2"/>
    <mergeCell ref="FJM2:FJT2"/>
    <mergeCell ref="FGS2:FGZ2"/>
    <mergeCell ref="FHA2:FHH2"/>
    <mergeCell ref="FHI2:FHP2"/>
    <mergeCell ref="FHQ2:FHX2"/>
    <mergeCell ref="FHY2:FIF2"/>
    <mergeCell ref="FFE2:FFL2"/>
    <mergeCell ref="FFM2:FFT2"/>
    <mergeCell ref="FFU2:FGB2"/>
    <mergeCell ref="FGC2:FGJ2"/>
    <mergeCell ref="FGK2:FGR2"/>
    <mergeCell ref="FPY2:FQF2"/>
    <mergeCell ref="FQG2:FQN2"/>
    <mergeCell ref="FQO2:FQV2"/>
    <mergeCell ref="FQW2:FRD2"/>
    <mergeCell ref="FRE2:FRL2"/>
    <mergeCell ref="FOK2:FOR2"/>
    <mergeCell ref="FOS2:FOZ2"/>
    <mergeCell ref="FPA2:FPH2"/>
    <mergeCell ref="FPI2:FPP2"/>
    <mergeCell ref="FPQ2:FPX2"/>
    <mergeCell ref="FMW2:FND2"/>
    <mergeCell ref="FNE2:FNL2"/>
    <mergeCell ref="FNM2:FNT2"/>
    <mergeCell ref="FNU2:FOB2"/>
    <mergeCell ref="FOC2:FOJ2"/>
    <mergeCell ref="FLI2:FLP2"/>
    <mergeCell ref="FLQ2:FLX2"/>
    <mergeCell ref="FLY2:FMF2"/>
    <mergeCell ref="FMG2:FMN2"/>
    <mergeCell ref="FMO2:FMV2"/>
    <mergeCell ref="FWC2:FWJ2"/>
    <mergeCell ref="FWK2:FWR2"/>
    <mergeCell ref="FWS2:FWZ2"/>
    <mergeCell ref="FXA2:FXH2"/>
    <mergeCell ref="FXI2:FXP2"/>
    <mergeCell ref="FUO2:FUV2"/>
    <mergeCell ref="FUW2:FVD2"/>
    <mergeCell ref="FVE2:FVL2"/>
    <mergeCell ref="FVM2:FVT2"/>
    <mergeCell ref="FVU2:FWB2"/>
    <mergeCell ref="FTA2:FTH2"/>
    <mergeCell ref="FTI2:FTP2"/>
    <mergeCell ref="FTQ2:FTX2"/>
    <mergeCell ref="FTY2:FUF2"/>
    <mergeCell ref="FUG2:FUN2"/>
    <mergeCell ref="FRM2:FRT2"/>
    <mergeCell ref="FRU2:FSB2"/>
    <mergeCell ref="FSC2:FSJ2"/>
    <mergeCell ref="FSK2:FSR2"/>
    <mergeCell ref="FSS2:FSZ2"/>
    <mergeCell ref="GCG2:GCN2"/>
    <mergeCell ref="GCO2:GCV2"/>
    <mergeCell ref="GCW2:GDD2"/>
    <mergeCell ref="GDE2:GDL2"/>
    <mergeCell ref="GDM2:GDT2"/>
    <mergeCell ref="GAS2:GAZ2"/>
    <mergeCell ref="GBA2:GBH2"/>
    <mergeCell ref="GBI2:GBP2"/>
    <mergeCell ref="GBQ2:GBX2"/>
    <mergeCell ref="GBY2:GCF2"/>
    <mergeCell ref="FZE2:FZL2"/>
    <mergeCell ref="FZM2:FZT2"/>
    <mergeCell ref="FZU2:GAB2"/>
    <mergeCell ref="GAC2:GAJ2"/>
    <mergeCell ref="GAK2:GAR2"/>
    <mergeCell ref="FXQ2:FXX2"/>
    <mergeCell ref="FXY2:FYF2"/>
    <mergeCell ref="FYG2:FYN2"/>
    <mergeCell ref="FYO2:FYV2"/>
    <mergeCell ref="FYW2:FZD2"/>
    <mergeCell ref="GIK2:GIR2"/>
    <mergeCell ref="GIS2:GIZ2"/>
    <mergeCell ref="GJA2:GJH2"/>
    <mergeCell ref="GJI2:GJP2"/>
    <mergeCell ref="GJQ2:GJX2"/>
    <mergeCell ref="GGW2:GHD2"/>
    <mergeCell ref="GHE2:GHL2"/>
    <mergeCell ref="GHM2:GHT2"/>
    <mergeCell ref="GHU2:GIB2"/>
    <mergeCell ref="GIC2:GIJ2"/>
    <mergeCell ref="GFI2:GFP2"/>
    <mergeCell ref="GFQ2:GFX2"/>
    <mergeCell ref="GFY2:GGF2"/>
    <mergeCell ref="GGG2:GGN2"/>
    <mergeCell ref="GGO2:GGV2"/>
    <mergeCell ref="GDU2:GEB2"/>
    <mergeCell ref="GEC2:GEJ2"/>
    <mergeCell ref="GEK2:GER2"/>
    <mergeCell ref="GES2:GEZ2"/>
    <mergeCell ref="GFA2:GFH2"/>
    <mergeCell ref="GOO2:GOV2"/>
    <mergeCell ref="GOW2:GPD2"/>
    <mergeCell ref="GPE2:GPL2"/>
    <mergeCell ref="GPM2:GPT2"/>
    <mergeCell ref="GPU2:GQB2"/>
    <mergeCell ref="GNA2:GNH2"/>
    <mergeCell ref="GNI2:GNP2"/>
    <mergeCell ref="GNQ2:GNX2"/>
    <mergeCell ref="GNY2:GOF2"/>
    <mergeCell ref="GOG2:GON2"/>
    <mergeCell ref="GLM2:GLT2"/>
    <mergeCell ref="GLU2:GMB2"/>
    <mergeCell ref="GMC2:GMJ2"/>
    <mergeCell ref="GMK2:GMR2"/>
    <mergeCell ref="GMS2:GMZ2"/>
    <mergeCell ref="GJY2:GKF2"/>
    <mergeCell ref="GKG2:GKN2"/>
    <mergeCell ref="GKO2:GKV2"/>
    <mergeCell ref="GKW2:GLD2"/>
    <mergeCell ref="GLE2:GLL2"/>
    <mergeCell ref="GUS2:GUZ2"/>
    <mergeCell ref="GVA2:GVH2"/>
    <mergeCell ref="GVI2:GVP2"/>
    <mergeCell ref="GVQ2:GVX2"/>
    <mergeCell ref="GVY2:GWF2"/>
    <mergeCell ref="GTE2:GTL2"/>
    <mergeCell ref="GTM2:GTT2"/>
    <mergeCell ref="GTU2:GUB2"/>
    <mergeCell ref="GUC2:GUJ2"/>
    <mergeCell ref="GUK2:GUR2"/>
    <mergeCell ref="GRQ2:GRX2"/>
    <mergeCell ref="GRY2:GSF2"/>
    <mergeCell ref="GSG2:GSN2"/>
    <mergeCell ref="GSO2:GSV2"/>
    <mergeCell ref="GSW2:GTD2"/>
    <mergeCell ref="GQC2:GQJ2"/>
    <mergeCell ref="GQK2:GQR2"/>
    <mergeCell ref="GQS2:GQZ2"/>
    <mergeCell ref="GRA2:GRH2"/>
    <mergeCell ref="GRI2:GRP2"/>
    <mergeCell ref="HAW2:HBD2"/>
    <mergeCell ref="HBE2:HBL2"/>
    <mergeCell ref="HBM2:HBT2"/>
    <mergeCell ref="HBU2:HCB2"/>
    <mergeCell ref="HCC2:HCJ2"/>
    <mergeCell ref="GZI2:GZP2"/>
    <mergeCell ref="GZQ2:GZX2"/>
    <mergeCell ref="GZY2:HAF2"/>
    <mergeCell ref="HAG2:HAN2"/>
    <mergeCell ref="HAO2:HAV2"/>
    <mergeCell ref="GXU2:GYB2"/>
    <mergeCell ref="GYC2:GYJ2"/>
    <mergeCell ref="GYK2:GYR2"/>
    <mergeCell ref="GYS2:GYZ2"/>
    <mergeCell ref="GZA2:GZH2"/>
    <mergeCell ref="GWG2:GWN2"/>
    <mergeCell ref="GWO2:GWV2"/>
    <mergeCell ref="GWW2:GXD2"/>
    <mergeCell ref="GXE2:GXL2"/>
    <mergeCell ref="GXM2:GXT2"/>
    <mergeCell ref="HHA2:HHH2"/>
    <mergeCell ref="HHI2:HHP2"/>
    <mergeCell ref="HHQ2:HHX2"/>
    <mergeCell ref="HHY2:HIF2"/>
    <mergeCell ref="HIG2:HIN2"/>
    <mergeCell ref="HFM2:HFT2"/>
    <mergeCell ref="HFU2:HGB2"/>
    <mergeCell ref="HGC2:HGJ2"/>
    <mergeCell ref="HGK2:HGR2"/>
    <mergeCell ref="HGS2:HGZ2"/>
    <mergeCell ref="HDY2:HEF2"/>
    <mergeCell ref="HEG2:HEN2"/>
    <mergeCell ref="HEO2:HEV2"/>
    <mergeCell ref="HEW2:HFD2"/>
    <mergeCell ref="HFE2:HFL2"/>
    <mergeCell ref="HCK2:HCR2"/>
    <mergeCell ref="HCS2:HCZ2"/>
    <mergeCell ref="HDA2:HDH2"/>
    <mergeCell ref="HDI2:HDP2"/>
    <mergeCell ref="HDQ2:HDX2"/>
    <mergeCell ref="HNE2:HNL2"/>
    <mergeCell ref="HNM2:HNT2"/>
    <mergeCell ref="HNU2:HOB2"/>
    <mergeCell ref="HOC2:HOJ2"/>
    <mergeCell ref="HOK2:HOR2"/>
    <mergeCell ref="HLQ2:HLX2"/>
    <mergeCell ref="HLY2:HMF2"/>
    <mergeCell ref="HMG2:HMN2"/>
    <mergeCell ref="HMO2:HMV2"/>
    <mergeCell ref="HMW2:HND2"/>
    <mergeCell ref="HKC2:HKJ2"/>
    <mergeCell ref="HKK2:HKR2"/>
    <mergeCell ref="HKS2:HKZ2"/>
    <mergeCell ref="HLA2:HLH2"/>
    <mergeCell ref="HLI2:HLP2"/>
    <mergeCell ref="HIO2:HIV2"/>
    <mergeCell ref="HIW2:HJD2"/>
    <mergeCell ref="HJE2:HJL2"/>
    <mergeCell ref="HJM2:HJT2"/>
    <mergeCell ref="HJU2:HKB2"/>
    <mergeCell ref="HTI2:HTP2"/>
    <mergeCell ref="HTQ2:HTX2"/>
    <mergeCell ref="HTY2:HUF2"/>
    <mergeCell ref="HUG2:HUN2"/>
    <mergeCell ref="HUO2:HUV2"/>
    <mergeCell ref="HRU2:HSB2"/>
    <mergeCell ref="HSC2:HSJ2"/>
    <mergeCell ref="HSK2:HSR2"/>
    <mergeCell ref="HSS2:HSZ2"/>
    <mergeCell ref="HTA2:HTH2"/>
    <mergeCell ref="HQG2:HQN2"/>
    <mergeCell ref="HQO2:HQV2"/>
    <mergeCell ref="HQW2:HRD2"/>
    <mergeCell ref="HRE2:HRL2"/>
    <mergeCell ref="HRM2:HRT2"/>
    <mergeCell ref="HOS2:HOZ2"/>
    <mergeCell ref="HPA2:HPH2"/>
    <mergeCell ref="HPI2:HPP2"/>
    <mergeCell ref="HPQ2:HPX2"/>
    <mergeCell ref="HPY2:HQF2"/>
    <mergeCell ref="HZM2:HZT2"/>
    <mergeCell ref="HZU2:IAB2"/>
    <mergeCell ref="IAC2:IAJ2"/>
    <mergeCell ref="IAK2:IAR2"/>
    <mergeCell ref="IAS2:IAZ2"/>
    <mergeCell ref="HXY2:HYF2"/>
    <mergeCell ref="HYG2:HYN2"/>
    <mergeCell ref="HYO2:HYV2"/>
    <mergeCell ref="HYW2:HZD2"/>
    <mergeCell ref="HZE2:HZL2"/>
    <mergeCell ref="HWK2:HWR2"/>
    <mergeCell ref="HWS2:HWZ2"/>
    <mergeCell ref="HXA2:HXH2"/>
    <mergeCell ref="HXI2:HXP2"/>
    <mergeCell ref="HXQ2:HXX2"/>
    <mergeCell ref="HUW2:HVD2"/>
    <mergeCell ref="HVE2:HVL2"/>
    <mergeCell ref="HVM2:HVT2"/>
    <mergeCell ref="HVU2:HWB2"/>
    <mergeCell ref="HWC2:HWJ2"/>
    <mergeCell ref="IFQ2:IFX2"/>
    <mergeCell ref="IFY2:IGF2"/>
    <mergeCell ref="IGG2:IGN2"/>
    <mergeCell ref="IGO2:IGV2"/>
    <mergeCell ref="IGW2:IHD2"/>
    <mergeCell ref="IEC2:IEJ2"/>
    <mergeCell ref="IEK2:IER2"/>
    <mergeCell ref="IES2:IEZ2"/>
    <mergeCell ref="IFA2:IFH2"/>
    <mergeCell ref="IFI2:IFP2"/>
    <mergeCell ref="ICO2:ICV2"/>
    <mergeCell ref="ICW2:IDD2"/>
    <mergeCell ref="IDE2:IDL2"/>
    <mergeCell ref="IDM2:IDT2"/>
    <mergeCell ref="IDU2:IEB2"/>
    <mergeCell ref="IBA2:IBH2"/>
    <mergeCell ref="IBI2:IBP2"/>
    <mergeCell ref="IBQ2:IBX2"/>
    <mergeCell ref="IBY2:ICF2"/>
    <mergeCell ref="ICG2:ICN2"/>
    <mergeCell ref="ILU2:IMB2"/>
    <mergeCell ref="IMC2:IMJ2"/>
    <mergeCell ref="IMK2:IMR2"/>
    <mergeCell ref="IMS2:IMZ2"/>
    <mergeCell ref="INA2:INH2"/>
    <mergeCell ref="IKG2:IKN2"/>
    <mergeCell ref="IKO2:IKV2"/>
    <mergeCell ref="IKW2:ILD2"/>
    <mergeCell ref="ILE2:ILL2"/>
    <mergeCell ref="ILM2:ILT2"/>
    <mergeCell ref="IIS2:IIZ2"/>
    <mergeCell ref="IJA2:IJH2"/>
    <mergeCell ref="IJI2:IJP2"/>
    <mergeCell ref="IJQ2:IJX2"/>
    <mergeCell ref="IJY2:IKF2"/>
    <mergeCell ref="IHE2:IHL2"/>
    <mergeCell ref="IHM2:IHT2"/>
    <mergeCell ref="IHU2:IIB2"/>
    <mergeCell ref="IIC2:IIJ2"/>
    <mergeCell ref="IIK2:IIR2"/>
    <mergeCell ref="IRY2:ISF2"/>
    <mergeCell ref="ISG2:ISN2"/>
    <mergeCell ref="ISO2:ISV2"/>
    <mergeCell ref="ISW2:ITD2"/>
    <mergeCell ref="ITE2:ITL2"/>
    <mergeCell ref="IQK2:IQR2"/>
    <mergeCell ref="IQS2:IQZ2"/>
    <mergeCell ref="IRA2:IRH2"/>
    <mergeCell ref="IRI2:IRP2"/>
    <mergeCell ref="IRQ2:IRX2"/>
    <mergeCell ref="IOW2:IPD2"/>
    <mergeCell ref="IPE2:IPL2"/>
    <mergeCell ref="IPM2:IPT2"/>
    <mergeCell ref="IPU2:IQB2"/>
    <mergeCell ref="IQC2:IQJ2"/>
    <mergeCell ref="INI2:INP2"/>
    <mergeCell ref="INQ2:INX2"/>
    <mergeCell ref="INY2:IOF2"/>
    <mergeCell ref="IOG2:ION2"/>
    <mergeCell ref="IOO2:IOV2"/>
    <mergeCell ref="IYC2:IYJ2"/>
    <mergeCell ref="IYK2:IYR2"/>
    <mergeCell ref="IYS2:IYZ2"/>
    <mergeCell ref="IZA2:IZH2"/>
    <mergeCell ref="IZI2:IZP2"/>
    <mergeCell ref="IWO2:IWV2"/>
    <mergeCell ref="IWW2:IXD2"/>
    <mergeCell ref="IXE2:IXL2"/>
    <mergeCell ref="IXM2:IXT2"/>
    <mergeCell ref="IXU2:IYB2"/>
    <mergeCell ref="IVA2:IVH2"/>
    <mergeCell ref="IVI2:IVP2"/>
    <mergeCell ref="IVQ2:IVX2"/>
    <mergeCell ref="IVY2:IWF2"/>
    <mergeCell ref="IWG2:IWN2"/>
    <mergeCell ref="ITM2:ITT2"/>
    <mergeCell ref="ITU2:IUB2"/>
    <mergeCell ref="IUC2:IUJ2"/>
    <mergeCell ref="IUK2:IUR2"/>
    <mergeCell ref="IUS2:IUZ2"/>
    <mergeCell ref="JEG2:JEN2"/>
    <mergeCell ref="JEO2:JEV2"/>
    <mergeCell ref="JEW2:JFD2"/>
    <mergeCell ref="JFE2:JFL2"/>
    <mergeCell ref="JFM2:JFT2"/>
    <mergeCell ref="JCS2:JCZ2"/>
    <mergeCell ref="JDA2:JDH2"/>
    <mergeCell ref="JDI2:JDP2"/>
    <mergeCell ref="JDQ2:JDX2"/>
    <mergeCell ref="JDY2:JEF2"/>
    <mergeCell ref="JBE2:JBL2"/>
    <mergeCell ref="JBM2:JBT2"/>
    <mergeCell ref="JBU2:JCB2"/>
    <mergeCell ref="JCC2:JCJ2"/>
    <mergeCell ref="JCK2:JCR2"/>
    <mergeCell ref="IZQ2:IZX2"/>
    <mergeCell ref="IZY2:JAF2"/>
    <mergeCell ref="JAG2:JAN2"/>
    <mergeCell ref="JAO2:JAV2"/>
    <mergeCell ref="JAW2:JBD2"/>
    <mergeCell ref="JKK2:JKR2"/>
    <mergeCell ref="JKS2:JKZ2"/>
    <mergeCell ref="JLA2:JLH2"/>
    <mergeCell ref="JLI2:JLP2"/>
    <mergeCell ref="JLQ2:JLX2"/>
    <mergeCell ref="JIW2:JJD2"/>
    <mergeCell ref="JJE2:JJL2"/>
    <mergeCell ref="JJM2:JJT2"/>
    <mergeCell ref="JJU2:JKB2"/>
    <mergeCell ref="JKC2:JKJ2"/>
    <mergeCell ref="JHI2:JHP2"/>
    <mergeCell ref="JHQ2:JHX2"/>
    <mergeCell ref="JHY2:JIF2"/>
    <mergeCell ref="JIG2:JIN2"/>
    <mergeCell ref="JIO2:JIV2"/>
    <mergeCell ref="JFU2:JGB2"/>
    <mergeCell ref="JGC2:JGJ2"/>
    <mergeCell ref="JGK2:JGR2"/>
    <mergeCell ref="JGS2:JGZ2"/>
    <mergeCell ref="JHA2:JHH2"/>
    <mergeCell ref="JQO2:JQV2"/>
    <mergeCell ref="JQW2:JRD2"/>
    <mergeCell ref="JRE2:JRL2"/>
    <mergeCell ref="JRM2:JRT2"/>
    <mergeCell ref="JRU2:JSB2"/>
    <mergeCell ref="JPA2:JPH2"/>
    <mergeCell ref="JPI2:JPP2"/>
    <mergeCell ref="JPQ2:JPX2"/>
    <mergeCell ref="JPY2:JQF2"/>
    <mergeCell ref="JQG2:JQN2"/>
    <mergeCell ref="JNM2:JNT2"/>
    <mergeCell ref="JNU2:JOB2"/>
    <mergeCell ref="JOC2:JOJ2"/>
    <mergeCell ref="JOK2:JOR2"/>
    <mergeCell ref="JOS2:JOZ2"/>
    <mergeCell ref="JLY2:JMF2"/>
    <mergeCell ref="JMG2:JMN2"/>
    <mergeCell ref="JMO2:JMV2"/>
    <mergeCell ref="JMW2:JND2"/>
    <mergeCell ref="JNE2:JNL2"/>
    <mergeCell ref="JWS2:JWZ2"/>
    <mergeCell ref="JXA2:JXH2"/>
    <mergeCell ref="JXI2:JXP2"/>
    <mergeCell ref="JXQ2:JXX2"/>
    <mergeCell ref="JXY2:JYF2"/>
    <mergeCell ref="JVE2:JVL2"/>
    <mergeCell ref="JVM2:JVT2"/>
    <mergeCell ref="JVU2:JWB2"/>
    <mergeCell ref="JWC2:JWJ2"/>
    <mergeCell ref="JWK2:JWR2"/>
    <mergeCell ref="JTQ2:JTX2"/>
    <mergeCell ref="JTY2:JUF2"/>
    <mergeCell ref="JUG2:JUN2"/>
    <mergeCell ref="JUO2:JUV2"/>
    <mergeCell ref="JUW2:JVD2"/>
    <mergeCell ref="JSC2:JSJ2"/>
    <mergeCell ref="JSK2:JSR2"/>
    <mergeCell ref="JSS2:JSZ2"/>
    <mergeCell ref="JTA2:JTH2"/>
    <mergeCell ref="JTI2:JTP2"/>
    <mergeCell ref="KCW2:KDD2"/>
    <mergeCell ref="KDE2:KDL2"/>
    <mergeCell ref="KDM2:KDT2"/>
    <mergeCell ref="KDU2:KEB2"/>
    <mergeCell ref="KEC2:KEJ2"/>
    <mergeCell ref="KBI2:KBP2"/>
    <mergeCell ref="KBQ2:KBX2"/>
    <mergeCell ref="KBY2:KCF2"/>
    <mergeCell ref="KCG2:KCN2"/>
    <mergeCell ref="KCO2:KCV2"/>
    <mergeCell ref="JZU2:KAB2"/>
    <mergeCell ref="KAC2:KAJ2"/>
    <mergeCell ref="KAK2:KAR2"/>
    <mergeCell ref="KAS2:KAZ2"/>
    <mergeCell ref="KBA2:KBH2"/>
    <mergeCell ref="JYG2:JYN2"/>
    <mergeCell ref="JYO2:JYV2"/>
    <mergeCell ref="JYW2:JZD2"/>
    <mergeCell ref="JZE2:JZL2"/>
    <mergeCell ref="JZM2:JZT2"/>
    <mergeCell ref="KJA2:KJH2"/>
    <mergeCell ref="KJI2:KJP2"/>
    <mergeCell ref="KJQ2:KJX2"/>
    <mergeCell ref="KJY2:KKF2"/>
    <mergeCell ref="KKG2:KKN2"/>
    <mergeCell ref="KHM2:KHT2"/>
    <mergeCell ref="KHU2:KIB2"/>
    <mergeCell ref="KIC2:KIJ2"/>
    <mergeCell ref="KIK2:KIR2"/>
    <mergeCell ref="KIS2:KIZ2"/>
    <mergeCell ref="KFY2:KGF2"/>
    <mergeCell ref="KGG2:KGN2"/>
    <mergeCell ref="KGO2:KGV2"/>
    <mergeCell ref="KGW2:KHD2"/>
    <mergeCell ref="KHE2:KHL2"/>
    <mergeCell ref="KEK2:KER2"/>
    <mergeCell ref="KES2:KEZ2"/>
    <mergeCell ref="KFA2:KFH2"/>
    <mergeCell ref="KFI2:KFP2"/>
    <mergeCell ref="KFQ2:KFX2"/>
    <mergeCell ref="KPE2:KPL2"/>
    <mergeCell ref="KPM2:KPT2"/>
    <mergeCell ref="KPU2:KQB2"/>
    <mergeCell ref="KQC2:KQJ2"/>
    <mergeCell ref="KQK2:KQR2"/>
    <mergeCell ref="KNQ2:KNX2"/>
    <mergeCell ref="KNY2:KOF2"/>
    <mergeCell ref="KOG2:KON2"/>
    <mergeCell ref="KOO2:KOV2"/>
    <mergeCell ref="KOW2:KPD2"/>
    <mergeCell ref="KMC2:KMJ2"/>
    <mergeCell ref="KMK2:KMR2"/>
    <mergeCell ref="KMS2:KMZ2"/>
    <mergeCell ref="KNA2:KNH2"/>
    <mergeCell ref="KNI2:KNP2"/>
    <mergeCell ref="KKO2:KKV2"/>
    <mergeCell ref="KKW2:KLD2"/>
    <mergeCell ref="KLE2:KLL2"/>
    <mergeCell ref="KLM2:KLT2"/>
    <mergeCell ref="KLU2:KMB2"/>
    <mergeCell ref="KVI2:KVP2"/>
    <mergeCell ref="KVQ2:KVX2"/>
    <mergeCell ref="KVY2:KWF2"/>
    <mergeCell ref="KWG2:KWN2"/>
    <mergeCell ref="KWO2:KWV2"/>
    <mergeCell ref="KTU2:KUB2"/>
    <mergeCell ref="KUC2:KUJ2"/>
    <mergeCell ref="KUK2:KUR2"/>
    <mergeCell ref="KUS2:KUZ2"/>
    <mergeCell ref="KVA2:KVH2"/>
    <mergeCell ref="KSG2:KSN2"/>
    <mergeCell ref="KSO2:KSV2"/>
    <mergeCell ref="KSW2:KTD2"/>
    <mergeCell ref="KTE2:KTL2"/>
    <mergeCell ref="KTM2:KTT2"/>
    <mergeCell ref="KQS2:KQZ2"/>
    <mergeCell ref="KRA2:KRH2"/>
    <mergeCell ref="KRI2:KRP2"/>
    <mergeCell ref="KRQ2:KRX2"/>
    <mergeCell ref="KRY2:KSF2"/>
    <mergeCell ref="LBM2:LBT2"/>
    <mergeCell ref="LBU2:LCB2"/>
    <mergeCell ref="LCC2:LCJ2"/>
    <mergeCell ref="LCK2:LCR2"/>
    <mergeCell ref="LCS2:LCZ2"/>
    <mergeCell ref="KZY2:LAF2"/>
    <mergeCell ref="LAG2:LAN2"/>
    <mergeCell ref="LAO2:LAV2"/>
    <mergeCell ref="LAW2:LBD2"/>
    <mergeCell ref="LBE2:LBL2"/>
    <mergeCell ref="KYK2:KYR2"/>
    <mergeCell ref="KYS2:KYZ2"/>
    <mergeCell ref="KZA2:KZH2"/>
    <mergeCell ref="KZI2:KZP2"/>
    <mergeCell ref="KZQ2:KZX2"/>
    <mergeCell ref="KWW2:KXD2"/>
    <mergeCell ref="KXE2:KXL2"/>
    <mergeCell ref="KXM2:KXT2"/>
    <mergeCell ref="KXU2:KYB2"/>
    <mergeCell ref="KYC2:KYJ2"/>
    <mergeCell ref="LHQ2:LHX2"/>
    <mergeCell ref="LHY2:LIF2"/>
    <mergeCell ref="LIG2:LIN2"/>
    <mergeCell ref="LIO2:LIV2"/>
    <mergeCell ref="LIW2:LJD2"/>
    <mergeCell ref="LGC2:LGJ2"/>
    <mergeCell ref="LGK2:LGR2"/>
    <mergeCell ref="LGS2:LGZ2"/>
    <mergeCell ref="LHA2:LHH2"/>
    <mergeCell ref="LHI2:LHP2"/>
    <mergeCell ref="LEO2:LEV2"/>
    <mergeCell ref="LEW2:LFD2"/>
    <mergeCell ref="LFE2:LFL2"/>
    <mergeCell ref="LFM2:LFT2"/>
    <mergeCell ref="LFU2:LGB2"/>
    <mergeCell ref="LDA2:LDH2"/>
    <mergeCell ref="LDI2:LDP2"/>
    <mergeCell ref="LDQ2:LDX2"/>
    <mergeCell ref="LDY2:LEF2"/>
    <mergeCell ref="LEG2:LEN2"/>
    <mergeCell ref="LNU2:LOB2"/>
    <mergeCell ref="LOC2:LOJ2"/>
    <mergeCell ref="LOK2:LOR2"/>
    <mergeCell ref="LOS2:LOZ2"/>
    <mergeCell ref="LPA2:LPH2"/>
    <mergeCell ref="LMG2:LMN2"/>
    <mergeCell ref="LMO2:LMV2"/>
    <mergeCell ref="LMW2:LND2"/>
    <mergeCell ref="LNE2:LNL2"/>
    <mergeCell ref="LNM2:LNT2"/>
    <mergeCell ref="LKS2:LKZ2"/>
    <mergeCell ref="LLA2:LLH2"/>
    <mergeCell ref="LLI2:LLP2"/>
    <mergeCell ref="LLQ2:LLX2"/>
    <mergeCell ref="LLY2:LMF2"/>
    <mergeCell ref="LJE2:LJL2"/>
    <mergeCell ref="LJM2:LJT2"/>
    <mergeCell ref="LJU2:LKB2"/>
    <mergeCell ref="LKC2:LKJ2"/>
    <mergeCell ref="LKK2:LKR2"/>
    <mergeCell ref="LTY2:LUF2"/>
    <mergeCell ref="LUG2:LUN2"/>
    <mergeCell ref="LUO2:LUV2"/>
    <mergeCell ref="LUW2:LVD2"/>
    <mergeCell ref="LVE2:LVL2"/>
    <mergeCell ref="LSK2:LSR2"/>
    <mergeCell ref="LSS2:LSZ2"/>
    <mergeCell ref="LTA2:LTH2"/>
    <mergeCell ref="LTI2:LTP2"/>
    <mergeCell ref="LTQ2:LTX2"/>
    <mergeCell ref="LQW2:LRD2"/>
    <mergeCell ref="LRE2:LRL2"/>
    <mergeCell ref="LRM2:LRT2"/>
    <mergeCell ref="LRU2:LSB2"/>
    <mergeCell ref="LSC2:LSJ2"/>
    <mergeCell ref="LPI2:LPP2"/>
    <mergeCell ref="LPQ2:LPX2"/>
    <mergeCell ref="LPY2:LQF2"/>
    <mergeCell ref="LQG2:LQN2"/>
    <mergeCell ref="LQO2:LQV2"/>
    <mergeCell ref="MAC2:MAJ2"/>
    <mergeCell ref="MAK2:MAR2"/>
    <mergeCell ref="MAS2:MAZ2"/>
    <mergeCell ref="MBA2:MBH2"/>
    <mergeCell ref="MBI2:MBP2"/>
    <mergeCell ref="LYO2:LYV2"/>
    <mergeCell ref="LYW2:LZD2"/>
    <mergeCell ref="LZE2:LZL2"/>
    <mergeCell ref="LZM2:LZT2"/>
    <mergeCell ref="LZU2:MAB2"/>
    <mergeCell ref="LXA2:LXH2"/>
    <mergeCell ref="LXI2:LXP2"/>
    <mergeCell ref="LXQ2:LXX2"/>
    <mergeCell ref="LXY2:LYF2"/>
    <mergeCell ref="LYG2:LYN2"/>
    <mergeCell ref="LVM2:LVT2"/>
    <mergeCell ref="LVU2:LWB2"/>
    <mergeCell ref="LWC2:LWJ2"/>
    <mergeCell ref="LWK2:LWR2"/>
    <mergeCell ref="LWS2:LWZ2"/>
    <mergeCell ref="MGG2:MGN2"/>
    <mergeCell ref="MGO2:MGV2"/>
    <mergeCell ref="MGW2:MHD2"/>
    <mergeCell ref="MHE2:MHL2"/>
    <mergeCell ref="MHM2:MHT2"/>
    <mergeCell ref="MES2:MEZ2"/>
    <mergeCell ref="MFA2:MFH2"/>
    <mergeCell ref="MFI2:MFP2"/>
    <mergeCell ref="MFQ2:MFX2"/>
    <mergeCell ref="MFY2:MGF2"/>
    <mergeCell ref="MDE2:MDL2"/>
    <mergeCell ref="MDM2:MDT2"/>
    <mergeCell ref="MDU2:MEB2"/>
    <mergeCell ref="MEC2:MEJ2"/>
    <mergeCell ref="MEK2:MER2"/>
    <mergeCell ref="MBQ2:MBX2"/>
    <mergeCell ref="MBY2:MCF2"/>
    <mergeCell ref="MCG2:MCN2"/>
    <mergeCell ref="MCO2:MCV2"/>
    <mergeCell ref="MCW2:MDD2"/>
    <mergeCell ref="MMK2:MMR2"/>
    <mergeCell ref="MMS2:MMZ2"/>
    <mergeCell ref="MNA2:MNH2"/>
    <mergeCell ref="MNI2:MNP2"/>
    <mergeCell ref="MNQ2:MNX2"/>
    <mergeCell ref="MKW2:MLD2"/>
    <mergeCell ref="MLE2:MLL2"/>
    <mergeCell ref="MLM2:MLT2"/>
    <mergeCell ref="MLU2:MMB2"/>
    <mergeCell ref="MMC2:MMJ2"/>
    <mergeCell ref="MJI2:MJP2"/>
    <mergeCell ref="MJQ2:MJX2"/>
    <mergeCell ref="MJY2:MKF2"/>
    <mergeCell ref="MKG2:MKN2"/>
    <mergeCell ref="MKO2:MKV2"/>
    <mergeCell ref="MHU2:MIB2"/>
    <mergeCell ref="MIC2:MIJ2"/>
    <mergeCell ref="MIK2:MIR2"/>
    <mergeCell ref="MIS2:MIZ2"/>
    <mergeCell ref="MJA2:MJH2"/>
    <mergeCell ref="MSO2:MSV2"/>
    <mergeCell ref="MSW2:MTD2"/>
    <mergeCell ref="MTE2:MTL2"/>
    <mergeCell ref="MTM2:MTT2"/>
    <mergeCell ref="MTU2:MUB2"/>
    <mergeCell ref="MRA2:MRH2"/>
    <mergeCell ref="MRI2:MRP2"/>
    <mergeCell ref="MRQ2:MRX2"/>
    <mergeCell ref="MRY2:MSF2"/>
    <mergeCell ref="MSG2:MSN2"/>
    <mergeCell ref="MPM2:MPT2"/>
    <mergeCell ref="MPU2:MQB2"/>
    <mergeCell ref="MQC2:MQJ2"/>
    <mergeCell ref="MQK2:MQR2"/>
    <mergeCell ref="MQS2:MQZ2"/>
    <mergeCell ref="MNY2:MOF2"/>
    <mergeCell ref="MOG2:MON2"/>
    <mergeCell ref="MOO2:MOV2"/>
    <mergeCell ref="MOW2:MPD2"/>
    <mergeCell ref="MPE2:MPL2"/>
    <mergeCell ref="MYS2:MYZ2"/>
    <mergeCell ref="MZA2:MZH2"/>
    <mergeCell ref="MZI2:MZP2"/>
    <mergeCell ref="MZQ2:MZX2"/>
    <mergeCell ref="MZY2:NAF2"/>
    <mergeCell ref="MXE2:MXL2"/>
    <mergeCell ref="MXM2:MXT2"/>
    <mergeCell ref="MXU2:MYB2"/>
    <mergeCell ref="MYC2:MYJ2"/>
    <mergeCell ref="MYK2:MYR2"/>
    <mergeCell ref="MVQ2:MVX2"/>
    <mergeCell ref="MVY2:MWF2"/>
    <mergeCell ref="MWG2:MWN2"/>
    <mergeCell ref="MWO2:MWV2"/>
    <mergeCell ref="MWW2:MXD2"/>
    <mergeCell ref="MUC2:MUJ2"/>
    <mergeCell ref="MUK2:MUR2"/>
    <mergeCell ref="MUS2:MUZ2"/>
    <mergeCell ref="MVA2:MVH2"/>
    <mergeCell ref="MVI2:MVP2"/>
    <mergeCell ref="NEW2:NFD2"/>
    <mergeCell ref="NFE2:NFL2"/>
    <mergeCell ref="NFM2:NFT2"/>
    <mergeCell ref="NFU2:NGB2"/>
    <mergeCell ref="NGC2:NGJ2"/>
    <mergeCell ref="NDI2:NDP2"/>
    <mergeCell ref="NDQ2:NDX2"/>
    <mergeCell ref="NDY2:NEF2"/>
    <mergeCell ref="NEG2:NEN2"/>
    <mergeCell ref="NEO2:NEV2"/>
    <mergeCell ref="NBU2:NCB2"/>
    <mergeCell ref="NCC2:NCJ2"/>
    <mergeCell ref="NCK2:NCR2"/>
    <mergeCell ref="NCS2:NCZ2"/>
    <mergeCell ref="NDA2:NDH2"/>
    <mergeCell ref="NAG2:NAN2"/>
    <mergeCell ref="NAO2:NAV2"/>
    <mergeCell ref="NAW2:NBD2"/>
    <mergeCell ref="NBE2:NBL2"/>
    <mergeCell ref="NBM2:NBT2"/>
    <mergeCell ref="NLA2:NLH2"/>
    <mergeCell ref="NLI2:NLP2"/>
    <mergeCell ref="NLQ2:NLX2"/>
    <mergeCell ref="NLY2:NMF2"/>
    <mergeCell ref="NMG2:NMN2"/>
    <mergeCell ref="NJM2:NJT2"/>
    <mergeCell ref="NJU2:NKB2"/>
    <mergeCell ref="NKC2:NKJ2"/>
    <mergeCell ref="NKK2:NKR2"/>
    <mergeCell ref="NKS2:NKZ2"/>
    <mergeCell ref="NHY2:NIF2"/>
    <mergeCell ref="NIG2:NIN2"/>
    <mergeCell ref="NIO2:NIV2"/>
    <mergeCell ref="NIW2:NJD2"/>
    <mergeCell ref="NJE2:NJL2"/>
    <mergeCell ref="NGK2:NGR2"/>
    <mergeCell ref="NGS2:NGZ2"/>
    <mergeCell ref="NHA2:NHH2"/>
    <mergeCell ref="NHI2:NHP2"/>
    <mergeCell ref="NHQ2:NHX2"/>
    <mergeCell ref="NRE2:NRL2"/>
    <mergeCell ref="NRM2:NRT2"/>
    <mergeCell ref="NRU2:NSB2"/>
    <mergeCell ref="NSC2:NSJ2"/>
    <mergeCell ref="NSK2:NSR2"/>
    <mergeCell ref="NPQ2:NPX2"/>
    <mergeCell ref="NPY2:NQF2"/>
    <mergeCell ref="NQG2:NQN2"/>
    <mergeCell ref="NQO2:NQV2"/>
    <mergeCell ref="NQW2:NRD2"/>
    <mergeCell ref="NOC2:NOJ2"/>
    <mergeCell ref="NOK2:NOR2"/>
    <mergeCell ref="NOS2:NOZ2"/>
    <mergeCell ref="NPA2:NPH2"/>
    <mergeCell ref="NPI2:NPP2"/>
    <mergeCell ref="NMO2:NMV2"/>
    <mergeCell ref="NMW2:NND2"/>
    <mergeCell ref="NNE2:NNL2"/>
    <mergeCell ref="NNM2:NNT2"/>
    <mergeCell ref="NNU2:NOB2"/>
    <mergeCell ref="NXI2:NXP2"/>
    <mergeCell ref="NXQ2:NXX2"/>
    <mergeCell ref="NXY2:NYF2"/>
    <mergeCell ref="NYG2:NYN2"/>
    <mergeCell ref="NYO2:NYV2"/>
    <mergeCell ref="NVU2:NWB2"/>
    <mergeCell ref="NWC2:NWJ2"/>
    <mergeCell ref="NWK2:NWR2"/>
    <mergeCell ref="NWS2:NWZ2"/>
    <mergeCell ref="NXA2:NXH2"/>
    <mergeCell ref="NUG2:NUN2"/>
    <mergeCell ref="NUO2:NUV2"/>
    <mergeCell ref="NUW2:NVD2"/>
    <mergeCell ref="NVE2:NVL2"/>
    <mergeCell ref="NVM2:NVT2"/>
    <mergeCell ref="NSS2:NSZ2"/>
    <mergeCell ref="NTA2:NTH2"/>
    <mergeCell ref="NTI2:NTP2"/>
    <mergeCell ref="NTQ2:NTX2"/>
    <mergeCell ref="NTY2:NUF2"/>
    <mergeCell ref="ODM2:ODT2"/>
    <mergeCell ref="ODU2:OEB2"/>
    <mergeCell ref="OEC2:OEJ2"/>
    <mergeCell ref="OEK2:OER2"/>
    <mergeCell ref="OES2:OEZ2"/>
    <mergeCell ref="OBY2:OCF2"/>
    <mergeCell ref="OCG2:OCN2"/>
    <mergeCell ref="OCO2:OCV2"/>
    <mergeCell ref="OCW2:ODD2"/>
    <mergeCell ref="ODE2:ODL2"/>
    <mergeCell ref="OAK2:OAR2"/>
    <mergeCell ref="OAS2:OAZ2"/>
    <mergeCell ref="OBA2:OBH2"/>
    <mergeCell ref="OBI2:OBP2"/>
    <mergeCell ref="OBQ2:OBX2"/>
    <mergeCell ref="NYW2:NZD2"/>
    <mergeCell ref="NZE2:NZL2"/>
    <mergeCell ref="NZM2:NZT2"/>
    <mergeCell ref="NZU2:OAB2"/>
    <mergeCell ref="OAC2:OAJ2"/>
    <mergeCell ref="OJQ2:OJX2"/>
    <mergeCell ref="OJY2:OKF2"/>
    <mergeCell ref="OKG2:OKN2"/>
    <mergeCell ref="OKO2:OKV2"/>
    <mergeCell ref="OKW2:OLD2"/>
    <mergeCell ref="OIC2:OIJ2"/>
    <mergeCell ref="OIK2:OIR2"/>
    <mergeCell ref="OIS2:OIZ2"/>
    <mergeCell ref="OJA2:OJH2"/>
    <mergeCell ref="OJI2:OJP2"/>
    <mergeCell ref="OGO2:OGV2"/>
    <mergeCell ref="OGW2:OHD2"/>
    <mergeCell ref="OHE2:OHL2"/>
    <mergeCell ref="OHM2:OHT2"/>
    <mergeCell ref="OHU2:OIB2"/>
    <mergeCell ref="OFA2:OFH2"/>
    <mergeCell ref="OFI2:OFP2"/>
    <mergeCell ref="OFQ2:OFX2"/>
    <mergeCell ref="OFY2:OGF2"/>
    <mergeCell ref="OGG2:OGN2"/>
    <mergeCell ref="OPU2:OQB2"/>
    <mergeCell ref="OQC2:OQJ2"/>
    <mergeCell ref="OQK2:OQR2"/>
    <mergeCell ref="OQS2:OQZ2"/>
    <mergeCell ref="ORA2:ORH2"/>
    <mergeCell ref="OOG2:OON2"/>
    <mergeCell ref="OOO2:OOV2"/>
    <mergeCell ref="OOW2:OPD2"/>
    <mergeCell ref="OPE2:OPL2"/>
    <mergeCell ref="OPM2:OPT2"/>
    <mergeCell ref="OMS2:OMZ2"/>
    <mergeCell ref="ONA2:ONH2"/>
    <mergeCell ref="ONI2:ONP2"/>
    <mergeCell ref="ONQ2:ONX2"/>
    <mergeCell ref="ONY2:OOF2"/>
    <mergeCell ref="OLE2:OLL2"/>
    <mergeCell ref="OLM2:OLT2"/>
    <mergeCell ref="OLU2:OMB2"/>
    <mergeCell ref="OMC2:OMJ2"/>
    <mergeCell ref="OMK2:OMR2"/>
    <mergeCell ref="OVY2:OWF2"/>
    <mergeCell ref="OWG2:OWN2"/>
    <mergeCell ref="OWO2:OWV2"/>
    <mergeCell ref="OWW2:OXD2"/>
    <mergeCell ref="OXE2:OXL2"/>
    <mergeCell ref="OUK2:OUR2"/>
    <mergeCell ref="OUS2:OUZ2"/>
    <mergeCell ref="OVA2:OVH2"/>
    <mergeCell ref="OVI2:OVP2"/>
    <mergeCell ref="OVQ2:OVX2"/>
    <mergeCell ref="OSW2:OTD2"/>
    <mergeCell ref="OTE2:OTL2"/>
    <mergeCell ref="OTM2:OTT2"/>
    <mergeCell ref="OTU2:OUB2"/>
    <mergeCell ref="OUC2:OUJ2"/>
    <mergeCell ref="ORI2:ORP2"/>
    <mergeCell ref="ORQ2:ORX2"/>
    <mergeCell ref="ORY2:OSF2"/>
    <mergeCell ref="OSG2:OSN2"/>
    <mergeCell ref="OSO2:OSV2"/>
    <mergeCell ref="PCC2:PCJ2"/>
    <mergeCell ref="PCK2:PCR2"/>
    <mergeCell ref="PCS2:PCZ2"/>
    <mergeCell ref="PDA2:PDH2"/>
    <mergeCell ref="PDI2:PDP2"/>
    <mergeCell ref="PAO2:PAV2"/>
    <mergeCell ref="PAW2:PBD2"/>
    <mergeCell ref="PBE2:PBL2"/>
    <mergeCell ref="PBM2:PBT2"/>
    <mergeCell ref="PBU2:PCB2"/>
    <mergeCell ref="OZA2:OZH2"/>
    <mergeCell ref="OZI2:OZP2"/>
    <mergeCell ref="OZQ2:OZX2"/>
    <mergeCell ref="OZY2:PAF2"/>
    <mergeCell ref="PAG2:PAN2"/>
    <mergeCell ref="OXM2:OXT2"/>
    <mergeCell ref="OXU2:OYB2"/>
    <mergeCell ref="OYC2:OYJ2"/>
    <mergeCell ref="OYK2:OYR2"/>
    <mergeCell ref="OYS2:OYZ2"/>
    <mergeCell ref="PIG2:PIN2"/>
    <mergeCell ref="PIO2:PIV2"/>
    <mergeCell ref="PIW2:PJD2"/>
    <mergeCell ref="PJE2:PJL2"/>
    <mergeCell ref="PJM2:PJT2"/>
    <mergeCell ref="PGS2:PGZ2"/>
    <mergeCell ref="PHA2:PHH2"/>
    <mergeCell ref="PHI2:PHP2"/>
    <mergeCell ref="PHQ2:PHX2"/>
    <mergeCell ref="PHY2:PIF2"/>
    <mergeCell ref="PFE2:PFL2"/>
    <mergeCell ref="PFM2:PFT2"/>
    <mergeCell ref="PFU2:PGB2"/>
    <mergeCell ref="PGC2:PGJ2"/>
    <mergeCell ref="PGK2:PGR2"/>
    <mergeCell ref="PDQ2:PDX2"/>
    <mergeCell ref="PDY2:PEF2"/>
    <mergeCell ref="PEG2:PEN2"/>
    <mergeCell ref="PEO2:PEV2"/>
    <mergeCell ref="PEW2:PFD2"/>
    <mergeCell ref="POK2:POR2"/>
    <mergeCell ref="POS2:POZ2"/>
    <mergeCell ref="PPA2:PPH2"/>
    <mergeCell ref="PPI2:PPP2"/>
    <mergeCell ref="PPQ2:PPX2"/>
    <mergeCell ref="PMW2:PND2"/>
    <mergeCell ref="PNE2:PNL2"/>
    <mergeCell ref="PNM2:PNT2"/>
    <mergeCell ref="PNU2:POB2"/>
    <mergeCell ref="POC2:POJ2"/>
    <mergeCell ref="PLI2:PLP2"/>
    <mergeCell ref="PLQ2:PLX2"/>
    <mergeCell ref="PLY2:PMF2"/>
    <mergeCell ref="PMG2:PMN2"/>
    <mergeCell ref="PMO2:PMV2"/>
    <mergeCell ref="PJU2:PKB2"/>
    <mergeCell ref="PKC2:PKJ2"/>
    <mergeCell ref="PKK2:PKR2"/>
    <mergeCell ref="PKS2:PKZ2"/>
    <mergeCell ref="PLA2:PLH2"/>
    <mergeCell ref="PUO2:PUV2"/>
    <mergeCell ref="PUW2:PVD2"/>
    <mergeCell ref="PVE2:PVL2"/>
    <mergeCell ref="PVM2:PVT2"/>
    <mergeCell ref="PVU2:PWB2"/>
    <mergeCell ref="PTA2:PTH2"/>
    <mergeCell ref="PTI2:PTP2"/>
    <mergeCell ref="PTQ2:PTX2"/>
    <mergeCell ref="PTY2:PUF2"/>
    <mergeCell ref="PUG2:PUN2"/>
    <mergeCell ref="PRM2:PRT2"/>
    <mergeCell ref="PRU2:PSB2"/>
    <mergeCell ref="PSC2:PSJ2"/>
    <mergeCell ref="PSK2:PSR2"/>
    <mergeCell ref="PSS2:PSZ2"/>
    <mergeCell ref="PPY2:PQF2"/>
    <mergeCell ref="PQG2:PQN2"/>
    <mergeCell ref="PQO2:PQV2"/>
    <mergeCell ref="PQW2:PRD2"/>
    <mergeCell ref="PRE2:PRL2"/>
    <mergeCell ref="QAS2:QAZ2"/>
    <mergeCell ref="QBA2:QBH2"/>
    <mergeCell ref="QBI2:QBP2"/>
    <mergeCell ref="QBQ2:QBX2"/>
    <mergeCell ref="QBY2:QCF2"/>
    <mergeCell ref="PZE2:PZL2"/>
    <mergeCell ref="PZM2:PZT2"/>
    <mergeCell ref="PZU2:QAB2"/>
    <mergeCell ref="QAC2:QAJ2"/>
    <mergeCell ref="QAK2:QAR2"/>
    <mergeCell ref="PXQ2:PXX2"/>
    <mergeCell ref="PXY2:PYF2"/>
    <mergeCell ref="PYG2:PYN2"/>
    <mergeCell ref="PYO2:PYV2"/>
    <mergeCell ref="PYW2:PZD2"/>
    <mergeCell ref="PWC2:PWJ2"/>
    <mergeCell ref="PWK2:PWR2"/>
    <mergeCell ref="PWS2:PWZ2"/>
    <mergeCell ref="PXA2:PXH2"/>
    <mergeCell ref="PXI2:PXP2"/>
    <mergeCell ref="QGW2:QHD2"/>
    <mergeCell ref="QHE2:QHL2"/>
    <mergeCell ref="QHM2:QHT2"/>
    <mergeCell ref="QHU2:QIB2"/>
    <mergeCell ref="QIC2:QIJ2"/>
    <mergeCell ref="QFI2:QFP2"/>
    <mergeCell ref="QFQ2:QFX2"/>
    <mergeCell ref="QFY2:QGF2"/>
    <mergeCell ref="QGG2:QGN2"/>
    <mergeCell ref="QGO2:QGV2"/>
    <mergeCell ref="QDU2:QEB2"/>
    <mergeCell ref="QEC2:QEJ2"/>
    <mergeCell ref="QEK2:QER2"/>
    <mergeCell ref="QES2:QEZ2"/>
    <mergeCell ref="QFA2:QFH2"/>
    <mergeCell ref="QCG2:QCN2"/>
    <mergeCell ref="QCO2:QCV2"/>
    <mergeCell ref="QCW2:QDD2"/>
    <mergeCell ref="QDE2:QDL2"/>
    <mergeCell ref="QDM2:QDT2"/>
    <mergeCell ref="QNA2:QNH2"/>
    <mergeCell ref="QNI2:QNP2"/>
    <mergeCell ref="QNQ2:QNX2"/>
    <mergeCell ref="QNY2:QOF2"/>
    <mergeCell ref="QOG2:QON2"/>
    <mergeCell ref="QLM2:QLT2"/>
    <mergeCell ref="QLU2:QMB2"/>
    <mergeCell ref="QMC2:QMJ2"/>
    <mergeCell ref="QMK2:QMR2"/>
    <mergeCell ref="QMS2:QMZ2"/>
    <mergeCell ref="QJY2:QKF2"/>
    <mergeCell ref="QKG2:QKN2"/>
    <mergeCell ref="QKO2:QKV2"/>
    <mergeCell ref="QKW2:QLD2"/>
    <mergeCell ref="QLE2:QLL2"/>
    <mergeCell ref="QIK2:QIR2"/>
    <mergeCell ref="QIS2:QIZ2"/>
    <mergeCell ref="QJA2:QJH2"/>
    <mergeCell ref="QJI2:QJP2"/>
    <mergeCell ref="QJQ2:QJX2"/>
    <mergeCell ref="QTE2:QTL2"/>
    <mergeCell ref="QTM2:QTT2"/>
    <mergeCell ref="QTU2:QUB2"/>
    <mergeCell ref="QUC2:QUJ2"/>
    <mergeCell ref="QUK2:QUR2"/>
    <mergeCell ref="QRQ2:QRX2"/>
    <mergeCell ref="QRY2:QSF2"/>
    <mergeCell ref="QSG2:QSN2"/>
    <mergeCell ref="QSO2:QSV2"/>
    <mergeCell ref="QSW2:QTD2"/>
    <mergeCell ref="QQC2:QQJ2"/>
    <mergeCell ref="QQK2:QQR2"/>
    <mergeCell ref="QQS2:QQZ2"/>
    <mergeCell ref="QRA2:QRH2"/>
    <mergeCell ref="QRI2:QRP2"/>
    <mergeCell ref="QOO2:QOV2"/>
    <mergeCell ref="QOW2:QPD2"/>
    <mergeCell ref="QPE2:QPL2"/>
    <mergeCell ref="QPM2:QPT2"/>
    <mergeCell ref="QPU2:QQB2"/>
    <mergeCell ref="QZI2:QZP2"/>
    <mergeCell ref="QZQ2:QZX2"/>
    <mergeCell ref="QZY2:RAF2"/>
    <mergeCell ref="RAG2:RAN2"/>
    <mergeCell ref="RAO2:RAV2"/>
    <mergeCell ref="QXU2:QYB2"/>
    <mergeCell ref="QYC2:QYJ2"/>
    <mergeCell ref="QYK2:QYR2"/>
    <mergeCell ref="QYS2:QYZ2"/>
    <mergeCell ref="QZA2:QZH2"/>
    <mergeCell ref="QWG2:QWN2"/>
    <mergeCell ref="QWO2:QWV2"/>
    <mergeCell ref="QWW2:QXD2"/>
    <mergeCell ref="QXE2:QXL2"/>
    <mergeCell ref="QXM2:QXT2"/>
    <mergeCell ref="QUS2:QUZ2"/>
    <mergeCell ref="QVA2:QVH2"/>
    <mergeCell ref="QVI2:QVP2"/>
    <mergeCell ref="QVQ2:QVX2"/>
    <mergeCell ref="QVY2:QWF2"/>
    <mergeCell ref="RFM2:RFT2"/>
    <mergeCell ref="RFU2:RGB2"/>
    <mergeCell ref="RGC2:RGJ2"/>
    <mergeCell ref="RGK2:RGR2"/>
    <mergeCell ref="RGS2:RGZ2"/>
    <mergeCell ref="RDY2:REF2"/>
    <mergeCell ref="REG2:REN2"/>
    <mergeCell ref="REO2:REV2"/>
    <mergeCell ref="REW2:RFD2"/>
    <mergeCell ref="RFE2:RFL2"/>
    <mergeCell ref="RCK2:RCR2"/>
    <mergeCell ref="RCS2:RCZ2"/>
    <mergeCell ref="RDA2:RDH2"/>
    <mergeCell ref="RDI2:RDP2"/>
    <mergeCell ref="RDQ2:RDX2"/>
    <mergeCell ref="RAW2:RBD2"/>
    <mergeCell ref="RBE2:RBL2"/>
    <mergeCell ref="RBM2:RBT2"/>
    <mergeCell ref="RBU2:RCB2"/>
    <mergeCell ref="RCC2:RCJ2"/>
    <mergeCell ref="RLQ2:RLX2"/>
    <mergeCell ref="RLY2:RMF2"/>
    <mergeCell ref="RMG2:RMN2"/>
    <mergeCell ref="RMO2:RMV2"/>
    <mergeCell ref="RMW2:RND2"/>
    <mergeCell ref="RKC2:RKJ2"/>
    <mergeCell ref="RKK2:RKR2"/>
    <mergeCell ref="RKS2:RKZ2"/>
    <mergeCell ref="RLA2:RLH2"/>
    <mergeCell ref="RLI2:RLP2"/>
    <mergeCell ref="RIO2:RIV2"/>
    <mergeCell ref="RIW2:RJD2"/>
    <mergeCell ref="RJE2:RJL2"/>
    <mergeCell ref="RJM2:RJT2"/>
    <mergeCell ref="RJU2:RKB2"/>
    <mergeCell ref="RHA2:RHH2"/>
    <mergeCell ref="RHI2:RHP2"/>
    <mergeCell ref="RHQ2:RHX2"/>
    <mergeCell ref="RHY2:RIF2"/>
    <mergeCell ref="RIG2:RIN2"/>
    <mergeCell ref="RRU2:RSB2"/>
    <mergeCell ref="RSC2:RSJ2"/>
    <mergeCell ref="RSK2:RSR2"/>
    <mergeCell ref="RSS2:RSZ2"/>
    <mergeCell ref="RTA2:RTH2"/>
    <mergeCell ref="RQG2:RQN2"/>
    <mergeCell ref="RQO2:RQV2"/>
    <mergeCell ref="RQW2:RRD2"/>
    <mergeCell ref="RRE2:RRL2"/>
    <mergeCell ref="RRM2:RRT2"/>
    <mergeCell ref="ROS2:ROZ2"/>
    <mergeCell ref="RPA2:RPH2"/>
    <mergeCell ref="RPI2:RPP2"/>
    <mergeCell ref="RPQ2:RPX2"/>
    <mergeCell ref="RPY2:RQF2"/>
    <mergeCell ref="RNE2:RNL2"/>
    <mergeCell ref="RNM2:RNT2"/>
    <mergeCell ref="RNU2:ROB2"/>
    <mergeCell ref="ROC2:ROJ2"/>
    <mergeCell ref="ROK2:ROR2"/>
    <mergeCell ref="RXY2:RYF2"/>
    <mergeCell ref="RYG2:RYN2"/>
    <mergeCell ref="RYO2:RYV2"/>
    <mergeCell ref="RYW2:RZD2"/>
    <mergeCell ref="RZE2:RZL2"/>
    <mergeCell ref="RWK2:RWR2"/>
    <mergeCell ref="RWS2:RWZ2"/>
    <mergeCell ref="RXA2:RXH2"/>
    <mergeCell ref="RXI2:RXP2"/>
    <mergeCell ref="RXQ2:RXX2"/>
    <mergeCell ref="RUW2:RVD2"/>
    <mergeCell ref="RVE2:RVL2"/>
    <mergeCell ref="RVM2:RVT2"/>
    <mergeCell ref="RVU2:RWB2"/>
    <mergeCell ref="RWC2:RWJ2"/>
    <mergeCell ref="RTI2:RTP2"/>
    <mergeCell ref="RTQ2:RTX2"/>
    <mergeCell ref="RTY2:RUF2"/>
    <mergeCell ref="RUG2:RUN2"/>
    <mergeCell ref="RUO2:RUV2"/>
    <mergeCell ref="SEC2:SEJ2"/>
    <mergeCell ref="SEK2:SER2"/>
    <mergeCell ref="SES2:SEZ2"/>
    <mergeCell ref="SFA2:SFH2"/>
    <mergeCell ref="SFI2:SFP2"/>
    <mergeCell ref="SCO2:SCV2"/>
    <mergeCell ref="SCW2:SDD2"/>
    <mergeCell ref="SDE2:SDL2"/>
    <mergeCell ref="SDM2:SDT2"/>
    <mergeCell ref="SDU2:SEB2"/>
    <mergeCell ref="SBA2:SBH2"/>
    <mergeCell ref="SBI2:SBP2"/>
    <mergeCell ref="SBQ2:SBX2"/>
    <mergeCell ref="SBY2:SCF2"/>
    <mergeCell ref="SCG2:SCN2"/>
    <mergeCell ref="RZM2:RZT2"/>
    <mergeCell ref="RZU2:SAB2"/>
    <mergeCell ref="SAC2:SAJ2"/>
    <mergeCell ref="SAK2:SAR2"/>
    <mergeCell ref="SAS2:SAZ2"/>
    <mergeCell ref="SKG2:SKN2"/>
    <mergeCell ref="SKO2:SKV2"/>
    <mergeCell ref="SKW2:SLD2"/>
    <mergeCell ref="SLE2:SLL2"/>
    <mergeCell ref="SLM2:SLT2"/>
    <mergeCell ref="SIS2:SIZ2"/>
    <mergeCell ref="SJA2:SJH2"/>
    <mergeCell ref="SJI2:SJP2"/>
    <mergeCell ref="SJQ2:SJX2"/>
    <mergeCell ref="SJY2:SKF2"/>
    <mergeCell ref="SHE2:SHL2"/>
    <mergeCell ref="SHM2:SHT2"/>
    <mergeCell ref="SHU2:SIB2"/>
    <mergeCell ref="SIC2:SIJ2"/>
    <mergeCell ref="SIK2:SIR2"/>
    <mergeCell ref="SFQ2:SFX2"/>
    <mergeCell ref="SFY2:SGF2"/>
    <mergeCell ref="SGG2:SGN2"/>
    <mergeCell ref="SGO2:SGV2"/>
    <mergeCell ref="SGW2:SHD2"/>
    <mergeCell ref="SQK2:SQR2"/>
    <mergeCell ref="SQS2:SQZ2"/>
    <mergeCell ref="SRA2:SRH2"/>
    <mergeCell ref="SRI2:SRP2"/>
    <mergeCell ref="SRQ2:SRX2"/>
    <mergeCell ref="SOW2:SPD2"/>
    <mergeCell ref="SPE2:SPL2"/>
    <mergeCell ref="SPM2:SPT2"/>
    <mergeCell ref="SPU2:SQB2"/>
    <mergeCell ref="SQC2:SQJ2"/>
    <mergeCell ref="SNI2:SNP2"/>
    <mergeCell ref="SNQ2:SNX2"/>
    <mergeCell ref="SNY2:SOF2"/>
    <mergeCell ref="SOG2:SON2"/>
    <mergeCell ref="SOO2:SOV2"/>
    <mergeCell ref="SLU2:SMB2"/>
    <mergeCell ref="SMC2:SMJ2"/>
    <mergeCell ref="SMK2:SMR2"/>
    <mergeCell ref="SMS2:SMZ2"/>
    <mergeCell ref="SNA2:SNH2"/>
    <mergeCell ref="SWO2:SWV2"/>
    <mergeCell ref="SWW2:SXD2"/>
    <mergeCell ref="SXE2:SXL2"/>
    <mergeCell ref="SXM2:SXT2"/>
    <mergeCell ref="SXU2:SYB2"/>
    <mergeCell ref="SVA2:SVH2"/>
    <mergeCell ref="SVI2:SVP2"/>
    <mergeCell ref="SVQ2:SVX2"/>
    <mergeCell ref="SVY2:SWF2"/>
    <mergeCell ref="SWG2:SWN2"/>
    <mergeCell ref="STM2:STT2"/>
    <mergeCell ref="STU2:SUB2"/>
    <mergeCell ref="SUC2:SUJ2"/>
    <mergeCell ref="SUK2:SUR2"/>
    <mergeCell ref="SUS2:SUZ2"/>
    <mergeCell ref="SRY2:SSF2"/>
    <mergeCell ref="SSG2:SSN2"/>
    <mergeCell ref="SSO2:SSV2"/>
    <mergeCell ref="SSW2:STD2"/>
    <mergeCell ref="STE2:STL2"/>
    <mergeCell ref="TCS2:TCZ2"/>
    <mergeCell ref="TDA2:TDH2"/>
    <mergeCell ref="TDI2:TDP2"/>
    <mergeCell ref="TDQ2:TDX2"/>
    <mergeCell ref="TDY2:TEF2"/>
    <mergeCell ref="TBE2:TBL2"/>
    <mergeCell ref="TBM2:TBT2"/>
    <mergeCell ref="TBU2:TCB2"/>
    <mergeCell ref="TCC2:TCJ2"/>
    <mergeCell ref="TCK2:TCR2"/>
    <mergeCell ref="SZQ2:SZX2"/>
    <mergeCell ref="SZY2:TAF2"/>
    <mergeCell ref="TAG2:TAN2"/>
    <mergeCell ref="TAO2:TAV2"/>
    <mergeCell ref="TAW2:TBD2"/>
    <mergeCell ref="SYC2:SYJ2"/>
    <mergeCell ref="SYK2:SYR2"/>
    <mergeCell ref="SYS2:SYZ2"/>
    <mergeCell ref="SZA2:SZH2"/>
    <mergeCell ref="SZI2:SZP2"/>
    <mergeCell ref="TIW2:TJD2"/>
    <mergeCell ref="TJE2:TJL2"/>
    <mergeCell ref="TJM2:TJT2"/>
    <mergeCell ref="TJU2:TKB2"/>
    <mergeCell ref="TKC2:TKJ2"/>
    <mergeCell ref="THI2:THP2"/>
    <mergeCell ref="THQ2:THX2"/>
    <mergeCell ref="THY2:TIF2"/>
    <mergeCell ref="TIG2:TIN2"/>
    <mergeCell ref="TIO2:TIV2"/>
    <mergeCell ref="TFU2:TGB2"/>
    <mergeCell ref="TGC2:TGJ2"/>
    <mergeCell ref="TGK2:TGR2"/>
    <mergeCell ref="TGS2:TGZ2"/>
    <mergeCell ref="THA2:THH2"/>
    <mergeCell ref="TEG2:TEN2"/>
    <mergeCell ref="TEO2:TEV2"/>
    <mergeCell ref="TEW2:TFD2"/>
    <mergeCell ref="TFE2:TFL2"/>
    <mergeCell ref="TFM2:TFT2"/>
    <mergeCell ref="TPA2:TPH2"/>
    <mergeCell ref="TPI2:TPP2"/>
    <mergeCell ref="TPQ2:TPX2"/>
    <mergeCell ref="TPY2:TQF2"/>
    <mergeCell ref="TQG2:TQN2"/>
    <mergeCell ref="TNM2:TNT2"/>
    <mergeCell ref="TNU2:TOB2"/>
    <mergeCell ref="TOC2:TOJ2"/>
    <mergeCell ref="TOK2:TOR2"/>
    <mergeCell ref="TOS2:TOZ2"/>
    <mergeCell ref="TLY2:TMF2"/>
    <mergeCell ref="TMG2:TMN2"/>
    <mergeCell ref="TMO2:TMV2"/>
    <mergeCell ref="TMW2:TND2"/>
    <mergeCell ref="TNE2:TNL2"/>
    <mergeCell ref="TKK2:TKR2"/>
    <mergeCell ref="TKS2:TKZ2"/>
    <mergeCell ref="TLA2:TLH2"/>
    <mergeCell ref="TLI2:TLP2"/>
    <mergeCell ref="TLQ2:TLX2"/>
    <mergeCell ref="TVE2:TVL2"/>
    <mergeCell ref="TVM2:TVT2"/>
    <mergeCell ref="TVU2:TWB2"/>
    <mergeCell ref="TWC2:TWJ2"/>
    <mergeCell ref="TWK2:TWR2"/>
    <mergeCell ref="TTQ2:TTX2"/>
    <mergeCell ref="TTY2:TUF2"/>
    <mergeCell ref="TUG2:TUN2"/>
    <mergeCell ref="TUO2:TUV2"/>
    <mergeCell ref="TUW2:TVD2"/>
    <mergeCell ref="TSC2:TSJ2"/>
    <mergeCell ref="TSK2:TSR2"/>
    <mergeCell ref="TSS2:TSZ2"/>
    <mergeCell ref="TTA2:TTH2"/>
    <mergeCell ref="TTI2:TTP2"/>
    <mergeCell ref="TQO2:TQV2"/>
    <mergeCell ref="TQW2:TRD2"/>
    <mergeCell ref="TRE2:TRL2"/>
    <mergeCell ref="TRM2:TRT2"/>
    <mergeCell ref="TRU2:TSB2"/>
    <mergeCell ref="UBI2:UBP2"/>
    <mergeCell ref="UBQ2:UBX2"/>
    <mergeCell ref="UBY2:UCF2"/>
    <mergeCell ref="UCG2:UCN2"/>
    <mergeCell ref="UCO2:UCV2"/>
    <mergeCell ref="TZU2:UAB2"/>
    <mergeCell ref="UAC2:UAJ2"/>
    <mergeCell ref="UAK2:UAR2"/>
    <mergeCell ref="UAS2:UAZ2"/>
    <mergeCell ref="UBA2:UBH2"/>
    <mergeCell ref="TYG2:TYN2"/>
    <mergeCell ref="TYO2:TYV2"/>
    <mergeCell ref="TYW2:TZD2"/>
    <mergeCell ref="TZE2:TZL2"/>
    <mergeCell ref="TZM2:TZT2"/>
    <mergeCell ref="TWS2:TWZ2"/>
    <mergeCell ref="TXA2:TXH2"/>
    <mergeCell ref="TXI2:TXP2"/>
    <mergeCell ref="TXQ2:TXX2"/>
    <mergeCell ref="TXY2:TYF2"/>
    <mergeCell ref="UHM2:UHT2"/>
    <mergeCell ref="UHU2:UIB2"/>
    <mergeCell ref="UIC2:UIJ2"/>
    <mergeCell ref="UIK2:UIR2"/>
    <mergeCell ref="UIS2:UIZ2"/>
    <mergeCell ref="UFY2:UGF2"/>
    <mergeCell ref="UGG2:UGN2"/>
    <mergeCell ref="UGO2:UGV2"/>
    <mergeCell ref="UGW2:UHD2"/>
    <mergeCell ref="UHE2:UHL2"/>
    <mergeCell ref="UEK2:UER2"/>
    <mergeCell ref="UES2:UEZ2"/>
    <mergeCell ref="UFA2:UFH2"/>
    <mergeCell ref="UFI2:UFP2"/>
    <mergeCell ref="UFQ2:UFX2"/>
    <mergeCell ref="UCW2:UDD2"/>
    <mergeCell ref="UDE2:UDL2"/>
    <mergeCell ref="UDM2:UDT2"/>
    <mergeCell ref="UDU2:UEB2"/>
    <mergeCell ref="UEC2:UEJ2"/>
    <mergeCell ref="UNQ2:UNX2"/>
    <mergeCell ref="UNY2:UOF2"/>
    <mergeCell ref="UOG2:UON2"/>
    <mergeCell ref="UOO2:UOV2"/>
    <mergeCell ref="UOW2:UPD2"/>
    <mergeCell ref="UMC2:UMJ2"/>
    <mergeCell ref="UMK2:UMR2"/>
    <mergeCell ref="UMS2:UMZ2"/>
    <mergeCell ref="UNA2:UNH2"/>
    <mergeCell ref="UNI2:UNP2"/>
    <mergeCell ref="UKO2:UKV2"/>
    <mergeCell ref="UKW2:ULD2"/>
    <mergeCell ref="ULE2:ULL2"/>
    <mergeCell ref="ULM2:ULT2"/>
    <mergeCell ref="ULU2:UMB2"/>
    <mergeCell ref="UJA2:UJH2"/>
    <mergeCell ref="UJI2:UJP2"/>
    <mergeCell ref="UJQ2:UJX2"/>
    <mergeCell ref="UJY2:UKF2"/>
    <mergeCell ref="UKG2:UKN2"/>
    <mergeCell ref="UTU2:UUB2"/>
    <mergeCell ref="UUC2:UUJ2"/>
    <mergeCell ref="UUK2:UUR2"/>
    <mergeCell ref="UUS2:UUZ2"/>
    <mergeCell ref="UVA2:UVH2"/>
    <mergeCell ref="USG2:USN2"/>
    <mergeCell ref="USO2:USV2"/>
    <mergeCell ref="USW2:UTD2"/>
    <mergeCell ref="UTE2:UTL2"/>
    <mergeCell ref="UTM2:UTT2"/>
    <mergeCell ref="UQS2:UQZ2"/>
    <mergeCell ref="URA2:URH2"/>
    <mergeCell ref="URI2:URP2"/>
    <mergeCell ref="URQ2:URX2"/>
    <mergeCell ref="URY2:USF2"/>
    <mergeCell ref="UPE2:UPL2"/>
    <mergeCell ref="UPM2:UPT2"/>
    <mergeCell ref="UPU2:UQB2"/>
    <mergeCell ref="UQC2:UQJ2"/>
    <mergeCell ref="UQK2:UQR2"/>
    <mergeCell ref="UZY2:VAF2"/>
    <mergeCell ref="VAG2:VAN2"/>
    <mergeCell ref="VAO2:VAV2"/>
    <mergeCell ref="VAW2:VBD2"/>
    <mergeCell ref="VBE2:VBL2"/>
    <mergeCell ref="UYK2:UYR2"/>
    <mergeCell ref="UYS2:UYZ2"/>
    <mergeCell ref="UZA2:UZH2"/>
    <mergeCell ref="UZI2:UZP2"/>
    <mergeCell ref="UZQ2:UZX2"/>
    <mergeCell ref="UWW2:UXD2"/>
    <mergeCell ref="UXE2:UXL2"/>
    <mergeCell ref="UXM2:UXT2"/>
    <mergeCell ref="UXU2:UYB2"/>
    <mergeCell ref="UYC2:UYJ2"/>
    <mergeCell ref="UVI2:UVP2"/>
    <mergeCell ref="UVQ2:UVX2"/>
    <mergeCell ref="UVY2:UWF2"/>
    <mergeCell ref="UWG2:UWN2"/>
    <mergeCell ref="UWO2:UWV2"/>
    <mergeCell ref="VGC2:VGJ2"/>
    <mergeCell ref="VGK2:VGR2"/>
    <mergeCell ref="VGS2:VGZ2"/>
    <mergeCell ref="VHA2:VHH2"/>
    <mergeCell ref="VHI2:VHP2"/>
    <mergeCell ref="VEO2:VEV2"/>
    <mergeCell ref="VEW2:VFD2"/>
    <mergeCell ref="VFE2:VFL2"/>
    <mergeCell ref="VFM2:VFT2"/>
    <mergeCell ref="VFU2:VGB2"/>
    <mergeCell ref="VDA2:VDH2"/>
    <mergeCell ref="VDI2:VDP2"/>
    <mergeCell ref="VDQ2:VDX2"/>
    <mergeCell ref="VDY2:VEF2"/>
    <mergeCell ref="VEG2:VEN2"/>
    <mergeCell ref="VBM2:VBT2"/>
    <mergeCell ref="VBU2:VCB2"/>
    <mergeCell ref="VCC2:VCJ2"/>
    <mergeCell ref="VCK2:VCR2"/>
    <mergeCell ref="VCS2:VCZ2"/>
    <mergeCell ref="VMG2:VMN2"/>
    <mergeCell ref="VMO2:VMV2"/>
    <mergeCell ref="VMW2:VND2"/>
    <mergeCell ref="VNE2:VNL2"/>
    <mergeCell ref="VNM2:VNT2"/>
    <mergeCell ref="VKS2:VKZ2"/>
    <mergeCell ref="VLA2:VLH2"/>
    <mergeCell ref="VLI2:VLP2"/>
    <mergeCell ref="VLQ2:VLX2"/>
    <mergeCell ref="VLY2:VMF2"/>
    <mergeCell ref="VJE2:VJL2"/>
    <mergeCell ref="VJM2:VJT2"/>
    <mergeCell ref="VJU2:VKB2"/>
    <mergeCell ref="VKC2:VKJ2"/>
    <mergeCell ref="VKK2:VKR2"/>
    <mergeCell ref="VHQ2:VHX2"/>
    <mergeCell ref="VHY2:VIF2"/>
    <mergeCell ref="VIG2:VIN2"/>
    <mergeCell ref="VIO2:VIV2"/>
    <mergeCell ref="VIW2:VJD2"/>
    <mergeCell ref="VSK2:VSR2"/>
    <mergeCell ref="VSS2:VSZ2"/>
    <mergeCell ref="VTA2:VTH2"/>
    <mergeCell ref="VTI2:VTP2"/>
    <mergeCell ref="VTQ2:VTX2"/>
    <mergeCell ref="VQW2:VRD2"/>
    <mergeCell ref="VRE2:VRL2"/>
    <mergeCell ref="VRM2:VRT2"/>
    <mergeCell ref="VRU2:VSB2"/>
    <mergeCell ref="VSC2:VSJ2"/>
    <mergeCell ref="VPI2:VPP2"/>
    <mergeCell ref="VPQ2:VPX2"/>
    <mergeCell ref="VPY2:VQF2"/>
    <mergeCell ref="VQG2:VQN2"/>
    <mergeCell ref="VQO2:VQV2"/>
    <mergeCell ref="VNU2:VOB2"/>
    <mergeCell ref="VOC2:VOJ2"/>
    <mergeCell ref="VOK2:VOR2"/>
    <mergeCell ref="VOS2:VOZ2"/>
    <mergeCell ref="VPA2:VPH2"/>
    <mergeCell ref="VYO2:VYV2"/>
    <mergeCell ref="VYW2:VZD2"/>
    <mergeCell ref="VZE2:VZL2"/>
    <mergeCell ref="VZM2:VZT2"/>
    <mergeCell ref="VZU2:WAB2"/>
    <mergeCell ref="VXA2:VXH2"/>
    <mergeCell ref="VXI2:VXP2"/>
    <mergeCell ref="VXQ2:VXX2"/>
    <mergeCell ref="VXY2:VYF2"/>
    <mergeCell ref="VYG2:VYN2"/>
    <mergeCell ref="VVM2:VVT2"/>
    <mergeCell ref="VVU2:VWB2"/>
    <mergeCell ref="VWC2:VWJ2"/>
    <mergeCell ref="VWK2:VWR2"/>
    <mergeCell ref="VWS2:VWZ2"/>
    <mergeCell ref="VTY2:VUF2"/>
    <mergeCell ref="VUG2:VUN2"/>
    <mergeCell ref="VUO2:VUV2"/>
    <mergeCell ref="VUW2:VVD2"/>
    <mergeCell ref="VVE2:VVL2"/>
    <mergeCell ref="WES2:WEZ2"/>
    <mergeCell ref="WFA2:WFH2"/>
    <mergeCell ref="WFI2:WFP2"/>
    <mergeCell ref="WFQ2:WFX2"/>
    <mergeCell ref="WFY2:WGF2"/>
    <mergeCell ref="WDE2:WDL2"/>
    <mergeCell ref="WDM2:WDT2"/>
    <mergeCell ref="WDU2:WEB2"/>
    <mergeCell ref="WEC2:WEJ2"/>
    <mergeCell ref="WEK2:WER2"/>
    <mergeCell ref="WBQ2:WBX2"/>
    <mergeCell ref="WBY2:WCF2"/>
    <mergeCell ref="WCG2:WCN2"/>
    <mergeCell ref="WCO2:WCV2"/>
    <mergeCell ref="WCW2:WDD2"/>
    <mergeCell ref="WAC2:WAJ2"/>
    <mergeCell ref="WAK2:WAR2"/>
    <mergeCell ref="WAS2:WAZ2"/>
    <mergeCell ref="WBA2:WBH2"/>
    <mergeCell ref="WBI2:WBP2"/>
    <mergeCell ref="WKW2:WLD2"/>
    <mergeCell ref="WLE2:WLL2"/>
    <mergeCell ref="WLM2:WLT2"/>
    <mergeCell ref="WLU2:WMB2"/>
    <mergeCell ref="WMC2:WMJ2"/>
    <mergeCell ref="WJI2:WJP2"/>
    <mergeCell ref="WJQ2:WJX2"/>
    <mergeCell ref="WJY2:WKF2"/>
    <mergeCell ref="WKG2:WKN2"/>
    <mergeCell ref="WKO2:WKV2"/>
    <mergeCell ref="WHU2:WIB2"/>
    <mergeCell ref="WIC2:WIJ2"/>
    <mergeCell ref="WIK2:WIR2"/>
    <mergeCell ref="WIS2:WIZ2"/>
    <mergeCell ref="WJA2:WJH2"/>
    <mergeCell ref="WGG2:WGN2"/>
    <mergeCell ref="WGO2:WGV2"/>
    <mergeCell ref="WGW2:WHD2"/>
    <mergeCell ref="WHE2:WHL2"/>
    <mergeCell ref="WHM2:WHT2"/>
    <mergeCell ref="WRA2:WRH2"/>
    <mergeCell ref="WRI2:WRP2"/>
    <mergeCell ref="WRQ2:WRX2"/>
    <mergeCell ref="WRY2:WSF2"/>
    <mergeCell ref="WSG2:WSN2"/>
    <mergeCell ref="WPM2:WPT2"/>
    <mergeCell ref="WPU2:WQB2"/>
    <mergeCell ref="WQC2:WQJ2"/>
    <mergeCell ref="WQK2:WQR2"/>
    <mergeCell ref="WQS2:WQZ2"/>
    <mergeCell ref="WNY2:WOF2"/>
    <mergeCell ref="WOG2:WON2"/>
    <mergeCell ref="WOO2:WOV2"/>
    <mergeCell ref="WOW2:WPD2"/>
    <mergeCell ref="WPE2:WPL2"/>
    <mergeCell ref="WMK2:WMR2"/>
    <mergeCell ref="WMS2:WMZ2"/>
    <mergeCell ref="WNA2:WNH2"/>
    <mergeCell ref="WNI2:WNP2"/>
    <mergeCell ref="WNQ2:WNX2"/>
    <mergeCell ref="WXE2:WXL2"/>
    <mergeCell ref="WXM2:WXT2"/>
    <mergeCell ref="WXU2:WYB2"/>
    <mergeCell ref="WYC2:WYJ2"/>
    <mergeCell ref="WYK2:WYR2"/>
    <mergeCell ref="WVQ2:WVX2"/>
    <mergeCell ref="WVY2:WWF2"/>
    <mergeCell ref="WWG2:WWN2"/>
    <mergeCell ref="WWO2:WWV2"/>
    <mergeCell ref="WWW2:WXD2"/>
    <mergeCell ref="WUC2:WUJ2"/>
    <mergeCell ref="WUK2:WUR2"/>
    <mergeCell ref="WUS2:WUZ2"/>
    <mergeCell ref="WVA2:WVH2"/>
    <mergeCell ref="WVI2:WVP2"/>
    <mergeCell ref="WSO2:WSV2"/>
    <mergeCell ref="WSW2:WTD2"/>
    <mergeCell ref="WTE2:WTL2"/>
    <mergeCell ref="WTM2:WTT2"/>
    <mergeCell ref="WTU2:WUB2"/>
    <mergeCell ref="XEW2:XFD2"/>
    <mergeCell ref="XDI2:XDP2"/>
    <mergeCell ref="XDQ2:XDX2"/>
    <mergeCell ref="XDY2:XEF2"/>
    <mergeCell ref="XEG2:XEN2"/>
    <mergeCell ref="XEO2:XEV2"/>
    <mergeCell ref="XBU2:XCB2"/>
    <mergeCell ref="XCC2:XCJ2"/>
    <mergeCell ref="XCK2:XCR2"/>
    <mergeCell ref="XCS2:XCZ2"/>
    <mergeCell ref="XDA2:XDH2"/>
    <mergeCell ref="XAG2:XAN2"/>
    <mergeCell ref="XAO2:XAV2"/>
    <mergeCell ref="XAW2:XBD2"/>
    <mergeCell ref="XBE2:XBL2"/>
    <mergeCell ref="XBM2:XBT2"/>
    <mergeCell ref="WYS2:WYZ2"/>
    <mergeCell ref="WZA2:WZH2"/>
    <mergeCell ref="WZI2:WZP2"/>
    <mergeCell ref="WZQ2:WZX2"/>
    <mergeCell ref="WZY2:XAF2"/>
  </mergeCells>
  <pageMargins left="1.0899999999999999" right="0.7" top="0.75" bottom="0.75" header="0.3" footer="0.3"/>
  <pageSetup scale="92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0C8F-5C6E-432D-B157-7276E245D7AA}">
  <dimension ref="A1:P68"/>
  <sheetViews>
    <sheetView tabSelected="1" workbookViewId="0">
      <selection activeCell="I14" sqref="I14"/>
    </sheetView>
  </sheetViews>
  <sheetFormatPr defaultRowHeight="15" x14ac:dyDescent="0.25"/>
  <sheetData>
    <row r="1" spans="1:8" x14ac:dyDescent="0.25">
      <c r="A1" s="10" t="s">
        <v>106</v>
      </c>
      <c r="B1" s="11" t="s">
        <v>107</v>
      </c>
      <c r="C1" s="10" t="s">
        <v>108</v>
      </c>
      <c r="F1">
        <f>AVERAGE(_xlfn.ANCHORARRAY(E2))</f>
        <v>20.895522388059703</v>
      </c>
      <c r="G1">
        <f>_xlfn.STDEV.S(_xlfn.ANCHORARRAY(E2))</f>
        <v>791.88930459832773</v>
      </c>
    </row>
    <row r="2" spans="1:8" x14ac:dyDescent="0.25">
      <c r="A2" s="12">
        <v>38</v>
      </c>
      <c r="B2" s="13" t="s">
        <v>115</v>
      </c>
      <c r="C2" s="12">
        <v>-99</v>
      </c>
      <c r="E2" cm="1">
        <f t="array" ref="E2:E68">_xlfn._xlws.SORT(VALUE(C2:C68))</f>
        <v>-2690</v>
      </c>
      <c r="F2" cm="1">
        <f t="array" ref="F2:F68">_xlfn.SEQUENCE(COUNT(_xlfn.ANCHORARRAY(E2)))</f>
        <v>1</v>
      </c>
      <c r="G2" cm="1">
        <f t="array" ref="G2:G68">(_xlfn.ANCHORARRAY(F2)-0.5)/COUNT(_xlfn.ANCHORARRAY(E2))</f>
        <v>7.462686567164179E-3</v>
      </c>
      <c r="H2">
        <f>_xlfn.NORM.INV(G2,$F$1,$G$1)</f>
        <v>-1906.7093792500814</v>
      </c>
    </row>
    <row r="3" spans="1:8" x14ac:dyDescent="0.25">
      <c r="A3" s="12">
        <v>64</v>
      </c>
      <c r="B3" s="13" t="s">
        <v>120</v>
      </c>
      <c r="C3" s="12">
        <v>-789</v>
      </c>
      <c r="E3">
        <v>-2454</v>
      </c>
      <c r="F3">
        <v>2</v>
      </c>
      <c r="G3">
        <v>2.2388059701492536E-2</v>
      </c>
      <c r="H3">
        <f t="shared" ref="H3:H66" si="0">_xlfn.NORM.INV(G3,$F$1,$G$1)</f>
        <v>-1568.2296017021845</v>
      </c>
    </row>
    <row r="4" spans="1:8" x14ac:dyDescent="0.25">
      <c r="A4" s="12">
        <v>60</v>
      </c>
      <c r="B4" s="13" t="s">
        <v>118</v>
      </c>
      <c r="C4" s="12">
        <v>-748</v>
      </c>
      <c r="E4">
        <v>-1680</v>
      </c>
      <c r="F4">
        <v>3</v>
      </c>
      <c r="G4">
        <v>3.7313432835820892E-2</v>
      </c>
      <c r="H4">
        <f t="shared" si="0"/>
        <v>-1390.8458284479975</v>
      </c>
    </row>
    <row r="5" spans="1:8" x14ac:dyDescent="0.25">
      <c r="A5" s="12">
        <v>55</v>
      </c>
      <c r="B5" s="13" t="s">
        <v>118</v>
      </c>
      <c r="C5" s="12">
        <v>-71</v>
      </c>
      <c r="E5">
        <v>-1409</v>
      </c>
      <c r="F5">
        <v>4</v>
      </c>
      <c r="G5">
        <v>5.2238805970149252E-2</v>
      </c>
      <c r="H5">
        <f t="shared" si="0"/>
        <v>-1264.7551209284411</v>
      </c>
    </row>
    <row r="6" spans="1:8" x14ac:dyDescent="0.25">
      <c r="A6" s="12">
        <v>53</v>
      </c>
      <c r="B6" s="13" t="s">
        <v>117</v>
      </c>
      <c r="C6" s="12">
        <v>-672</v>
      </c>
      <c r="E6">
        <v>-1322</v>
      </c>
      <c r="F6">
        <v>5</v>
      </c>
      <c r="G6">
        <v>6.7164179104477612E-2</v>
      </c>
      <c r="H6">
        <f t="shared" si="0"/>
        <v>-1164.7603170815137</v>
      </c>
    </row>
    <row r="7" spans="1:8" x14ac:dyDescent="0.25">
      <c r="A7" s="12">
        <v>59</v>
      </c>
      <c r="B7" s="13" t="s">
        <v>118</v>
      </c>
      <c r="C7" s="12">
        <v>-570</v>
      </c>
      <c r="E7">
        <v>-789</v>
      </c>
      <c r="F7">
        <v>6</v>
      </c>
      <c r="G7">
        <v>8.2089552238805971E-2</v>
      </c>
      <c r="H7">
        <f t="shared" si="0"/>
        <v>-1080.7434805669059</v>
      </c>
    </row>
    <row r="8" spans="1:8" x14ac:dyDescent="0.25">
      <c r="A8" s="12">
        <v>52</v>
      </c>
      <c r="B8" s="13" t="s">
        <v>117</v>
      </c>
      <c r="C8" s="12">
        <v>-560</v>
      </c>
      <c r="E8">
        <v>-748</v>
      </c>
      <c r="F8">
        <v>7</v>
      </c>
      <c r="G8">
        <v>9.7014925373134331E-2</v>
      </c>
      <c r="H8">
        <f t="shared" si="0"/>
        <v>-1007.5704537763871</v>
      </c>
    </row>
    <row r="9" spans="1:8" x14ac:dyDescent="0.25">
      <c r="A9" s="12">
        <v>42</v>
      </c>
      <c r="B9" s="13" t="s">
        <v>116</v>
      </c>
      <c r="C9" s="12">
        <v>-541</v>
      </c>
      <c r="E9">
        <v>-672</v>
      </c>
      <c r="F9">
        <v>8</v>
      </c>
      <c r="G9">
        <v>0.11194029850746269</v>
      </c>
      <c r="H9">
        <f t="shared" si="0"/>
        <v>-942.25877781596182</v>
      </c>
    </row>
    <row r="10" spans="1:8" x14ac:dyDescent="0.25">
      <c r="A10" s="12">
        <v>28</v>
      </c>
      <c r="B10" s="13" t="s">
        <v>114</v>
      </c>
      <c r="C10" s="12">
        <v>-490</v>
      </c>
      <c r="E10">
        <v>-570</v>
      </c>
      <c r="F10">
        <v>9</v>
      </c>
      <c r="G10">
        <v>0.12686567164179105</v>
      </c>
      <c r="H10">
        <f t="shared" si="0"/>
        <v>-882.91393266034231</v>
      </c>
    </row>
    <row r="11" spans="1:8" x14ac:dyDescent="0.25">
      <c r="A11" s="12">
        <v>41</v>
      </c>
      <c r="B11" s="13" t="s">
        <v>115</v>
      </c>
      <c r="C11" s="12">
        <v>-458</v>
      </c>
      <c r="E11">
        <v>-560</v>
      </c>
      <c r="F11">
        <v>10</v>
      </c>
      <c r="G11">
        <v>0.1417910447761194</v>
      </c>
      <c r="H11">
        <f t="shared" si="0"/>
        <v>-828.25305294306384</v>
      </c>
    </row>
    <row r="12" spans="1:8" x14ac:dyDescent="0.25">
      <c r="A12" s="12">
        <v>27</v>
      </c>
      <c r="B12" s="13" t="s">
        <v>114</v>
      </c>
      <c r="C12" s="12">
        <v>-453</v>
      </c>
      <c r="E12">
        <v>-541</v>
      </c>
      <c r="F12">
        <v>11</v>
      </c>
      <c r="G12">
        <v>0.15671641791044777</v>
      </c>
      <c r="H12">
        <f t="shared" si="0"/>
        <v>-777.36457084570748</v>
      </c>
    </row>
    <row r="13" spans="1:8" x14ac:dyDescent="0.25">
      <c r="A13" s="12">
        <v>58</v>
      </c>
      <c r="B13" s="13" t="s">
        <v>118</v>
      </c>
      <c r="C13" s="12">
        <v>-424</v>
      </c>
      <c r="E13">
        <v>-490</v>
      </c>
      <c r="F13">
        <v>12</v>
      </c>
      <c r="G13">
        <v>0.17164179104477612</v>
      </c>
      <c r="H13">
        <f t="shared" si="0"/>
        <v>-729.57582380183828</v>
      </c>
    </row>
    <row r="14" spans="1:8" x14ac:dyDescent="0.25">
      <c r="A14" s="12">
        <v>37</v>
      </c>
      <c r="B14" s="13" t="s">
        <v>115</v>
      </c>
      <c r="C14" s="12">
        <v>-42</v>
      </c>
      <c r="E14">
        <v>-458</v>
      </c>
      <c r="F14">
        <v>13</v>
      </c>
      <c r="G14">
        <v>0.18656716417910449</v>
      </c>
      <c r="H14">
        <f t="shared" si="0"/>
        <v>-684.375067276442</v>
      </c>
    </row>
    <row r="15" spans="1:8" x14ac:dyDescent="0.25">
      <c r="A15" s="12">
        <v>63</v>
      </c>
      <c r="B15" s="13" t="s">
        <v>120</v>
      </c>
      <c r="C15" s="12">
        <v>-403</v>
      </c>
      <c r="E15">
        <v>-453</v>
      </c>
      <c r="F15">
        <v>14</v>
      </c>
      <c r="G15">
        <v>0.20149253731343283</v>
      </c>
      <c r="H15">
        <f t="shared" si="0"/>
        <v>-641.36302160373498</v>
      </c>
    </row>
    <row r="16" spans="1:8" x14ac:dyDescent="0.25">
      <c r="A16" s="12">
        <v>57</v>
      </c>
      <c r="B16" s="13" t="s">
        <v>118</v>
      </c>
      <c r="C16" s="12">
        <v>-360</v>
      </c>
      <c r="E16">
        <v>-424</v>
      </c>
      <c r="F16">
        <v>15</v>
      </c>
      <c r="G16">
        <v>0.21641791044776118</v>
      </c>
      <c r="H16">
        <f t="shared" si="0"/>
        <v>-600.22143282551303</v>
      </c>
    </row>
    <row r="17" spans="1:16" x14ac:dyDescent="0.25">
      <c r="A17" s="12">
        <v>54</v>
      </c>
      <c r="B17" s="13" t="s">
        <v>118</v>
      </c>
      <c r="C17" s="12">
        <v>-35</v>
      </c>
      <c r="E17">
        <v>-403</v>
      </c>
      <c r="F17">
        <v>16</v>
      </c>
      <c r="G17">
        <v>0.23134328358208955</v>
      </c>
      <c r="H17">
        <f t="shared" si="0"/>
        <v>-560.69192307851426</v>
      </c>
    </row>
    <row r="18" spans="1:16" x14ac:dyDescent="0.25">
      <c r="A18" s="12">
        <v>51</v>
      </c>
      <c r="B18" s="13" t="s">
        <v>117</v>
      </c>
      <c r="C18" s="12">
        <v>-345</v>
      </c>
      <c r="E18">
        <v>-360</v>
      </c>
      <c r="F18">
        <v>17</v>
      </c>
      <c r="G18">
        <v>0.2462686567164179</v>
      </c>
      <c r="H18">
        <f t="shared" si="0"/>
        <v>-522.56132122443489</v>
      </c>
    </row>
    <row r="19" spans="1:16" x14ac:dyDescent="0.25">
      <c r="A19" s="12">
        <v>40</v>
      </c>
      <c r="B19" s="13" t="s">
        <v>115</v>
      </c>
      <c r="C19" s="12">
        <v>-319</v>
      </c>
      <c r="E19">
        <v>-345</v>
      </c>
      <c r="F19">
        <v>18</v>
      </c>
      <c r="G19">
        <v>0.26119402985074625</v>
      </c>
      <c r="H19">
        <f t="shared" si="0"/>
        <v>-485.65121724339366</v>
      </c>
    </row>
    <row r="20" spans="1:16" x14ac:dyDescent="0.25">
      <c r="A20" s="12">
        <v>36</v>
      </c>
      <c r="B20" s="13" t="s">
        <v>115</v>
      </c>
      <c r="C20" s="12">
        <v>-31</v>
      </c>
      <c r="E20">
        <v>-319</v>
      </c>
      <c r="F20">
        <v>19</v>
      </c>
      <c r="G20">
        <v>0.27611940298507465</v>
      </c>
      <c r="H20">
        <f t="shared" si="0"/>
        <v>-449.81035192978874</v>
      </c>
    </row>
    <row r="21" spans="1:16" x14ac:dyDescent="0.25">
      <c r="A21" s="12">
        <v>39</v>
      </c>
      <c r="B21" s="13" t="s">
        <v>115</v>
      </c>
      <c r="C21" s="12">
        <v>-307</v>
      </c>
      <c r="E21">
        <v>-307</v>
      </c>
      <c r="F21">
        <v>20</v>
      </c>
      <c r="G21">
        <v>0.29104477611940299</v>
      </c>
      <c r="H21">
        <f t="shared" si="0"/>
        <v>-414.90895903649056</v>
      </c>
    </row>
    <row r="22" spans="1:16" x14ac:dyDescent="0.25">
      <c r="A22" s="12">
        <v>47</v>
      </c>
      <c r="B22" s="13" t="s">
        <v>117</v>
      </c>
      <c r="C22" s="12">
        <v>-29</v>
      </c>
      <c r="E22">
        <v>-250</v>
      </c>
      <c r="F22">
        <v>21</v>
      </c>
      <c r="G22">
        <v>0.30597014925373134</v>
      </c>
      <c r="H22">
        <f t="shared" si="0"/>
        <v>-380.8344821882539</v>
      </c>
      <c r="N22" t="s">
        <v>122</v>
      </c>
      <c r="O22" t="s">
        <v>123</v>
      </c>
    </row>
    <row r="23" spans="1:16" x14ac:dyDescent="0.25">
      <c r="A23" s="12">
        <v>66</v>
      </c>
      <c r="B23" s="13" t="s">
        <v>120</v>
      </c>
      <c r="C23" s="12">
        <v>-2690</v>
      </c>
      <c r="E23">
        <v>-238</v>
      </c>
      <c r="F23">
        <v>22</v>
      </c>
      <c r="G23">
        <v>0.32089552238805968</v>
      </c>
      <c r="H23">
        <f t="shared" si="0"/>
        <v>-347.48827889427594</v>
      </c>
      <c r="N23">
        <v>0</v>
      </c>
      <c r="O23">
        <v>0</v>
      </c>
      <c r="P23">
        <v>0</v>
      </c>
    </row>
    <row r="24" spans="1:16" x14ac:dyDescent="0.25">
      <c r="A24" s="12">
        <v>50</v>
      </c>
      <c r="B24" s="13" t="s">
        <v>117</v>
      </c>
      <c r="C24" s="12">
        <v>-250</v>
      </c>
      <c r="E24">
        <v>-139</v>
      </c>
      <c r="F24">
        <v>23</v>
      </c>
      <c r="G24">
        <v>0.33582089552238809</v>
      </c>
      <c r="H24">
        <f t="shared" si="0"/>
        <v>-314.78304557318978</v>
      </c>
      <c r="N24">
        <v>0</v>
      </c>
      <c r="O24">
        <v>1</v>
      </c>
      <c r="P24">
        <v>0</v>
      </c>
    </row>
    <row r="25" spans="1:16" x14ac:dyDescent="0.25">
      <c r="A25" s="12">
        <v>67</v>
      </c>
      <c r="B25" s="13" t="s">
        <v>121</v>
      </c>
      <c r="C25" s="12">
        <v>-2454</v>
      </c>
      <c r="E25">
        <v>-113</v>
      </c>
      <c r="F25">
        <v>24</v>
      </c>
      <c r="G25">
        <v>0.35074626865671643</v>
      </c>
      <c r="H25">
        <f t="shared" si="0"/>
        <v>-282.64077721014769</v>
      </c>
      <c r="N25">
        <v>1</v>
      </c>
      <c r="O25">
        <v>0</v>
      </c>
      <c r="P25">
        <v>1</v>
      </c>
    </row>
    <row r="26" spans="1:16" x14ac:dyDescent="0.25">
      <c r="A26" s="12">
        <v>49</v>
      </c>
      <c r="B26" s="13" t="s">
        <v>117</v>
      </c>
      <c r="C26" s="12">
        <v>-238</v>
      </c>
      <c r="E26">
        <v>-99</v>
      </c>
      <c r="F26">
        <v>25</v>
      </c>
      <c r="G26">
        <v>0.36567164179104478</v>
      </c>
      <c r="H26">
        <f t="shared" si="0"/>
        <v>-250.99112865677785</v>
      </c>
      <c r="N26">
        <v>1</v>
      </c>
      <c r="O26">
        <v>1</v>
      </c>
      <c r="P26">
        <v>1</v>
      </c>
    </row>
    <row r="27" spans="1:16" x14ac:dyDescent="0.25">
      <c r="A27" s="12">
        <v>65</v>
      </c>
      <c r="B27" s="13" t="s">
        <v>120</v>
      </c>
      <c r="C27" s="12">
        <v>-1680</v>
      </c>
      <c r="E27">
        <v>-71</v>
      </c>
      <c r="F27">
        <v>26</v>
      </c>
      <c r="G27">
        <v>0.38059701492537312</v>
      </c>
      <c r="H27">
        <f t="shared" si="0"/>
        <v>-219.7700810415194</v>
      </c>
    </row>
    <row r="28" spans="1:16" x14ac:dyDescent="0.25">
      <c r="A28" s="12">
        <v>62</v>
      </c>
      <c r="B28" s="13" t="s">
        <v>119</v>
      </c>
      <c r="C28" s="12">
        <v>-1409</v>
      </c>
      <c r="E28">
        <v>-42</v>
      </c>
      <c r="F28">
        <v>27</v>
      </c>
      <c r="G28">
        <v>0.39552238805970147</v>
      </c>
      <c r="H28">
        <f t="shared" si="0"/>
        <v>-188.91884207875427</v>
      </c>
    </row>
    <row r="29" spans="1:16" x14ac:dyDescent="0.25">
      <c r="A29" s="12">
        <v>48</v>
      </c>
      <c r="B29" s="13" t="s">
        <v>117</v>
      </c>
      <c r="C29" s="12">
        <v>-139</v>
      </c>
      <c r="E29">
        <v>-35</v>
      </c>
      <c r="F29">
        <v>28</v>
      </c>
      <c r="G29">
        <v>0.41044776119402987</v>
      </c>
      <c r="H29">
        <f t="shared" si="0"/>
        <v>-158.38292691620958</v>
      </c>
    </row>
    <row r="30" spans="1:16" x14ac:dyDescent="0.25">
      <c r="A30" s="12">
        <v>61</v>
      </c>
      <c r="B30" s="13" t="s">
        <v>119</v>
      </c>
      <c r="C30" s="12">
        <v>-1322</v>
      </c>
      <c r="E30">
        <v>-31</v>
      </c>
      <c r="F30">
        <v>29</v>
      </c>
      <c r="G30">
        <v>0.42537313432835822</v>
      </c>
      <c r="H30">
        <f t="shared" si="0"/>
        <v>-128.11137890619935</v>
      </c>
    </row>
    <row r="31" spans="1:16" x14ac:dyDescent="0.25">
      <c r="A31" s="12">
        <v>46</v>
      </c>
      <c r="B31" s="13" t="s">
        <v>117</v>
      </c>
      <c r="C31" s="12">
        <v>-12</v>
      </c>
      <c r="E31">
        <v>-29</v>
      </c>
      <c r="F31">
        <v>30</v>
      </c>
      <c r="G31">
        <v>0.44029850746268656</v>
      </c>
      <c r="H31">
        <f t="shared" si="0"/>
        <v>-98.056098880654289</v>
      </c>
    </row>
    <row r="32" spans="1:16" x14ac:dyDescent="0.25">
      <c r="A32" s="12">
        <v>56</v>
      </c>
      <c r="B32" s="13" t="s">
        <v>118</v>
      </c>
      <c r="C32" s="12">
        <v>-113</v>
      </c>
      <c r="E32">
        <v>-12</v>
      </c>
      <c r="F32">
        <v>31</v>
      </c>
      <c r="G32">
        <v>0.45522388059701491</v>
      </c>
      <c r="H32">
        <f t="shared" si="0"/>
        <v>-68.17125818871466</v>
      </c>
    </row>
    <row r="33" spans="1:8" x14ac:dyDescent="0.25">
      <c r="A33" s="12">
        <v>35</v>
      </c>
      <c r="B33" s="13" t="s">
        <v>115</v>
      </c>
      <c r="C33" s="12">
        <v>-10</v>
      </c>
      <c r="E33">
        <v>-10</v>
      </c>
      <c r="F33">
        <v>32</v>
      </c>
      <c r="G33">
        <v>0.47014925373134331</v>
      </c>
      <c r="H33">
        <f t="shared" si="0"/>
        <v>-38.412775618960637</v>
      </c>
    </row>
    <row r="34" spans="1:8" x14ac:dyDescent="0.25">
      <c r="A34" s="12">
        <v>1</v>
      </c>
      <c r="B34" s="13" t="s">
        <v>109</v>
      </c>
      <c r="C34" s="12">
        <v>1601</v>
      </c>
      <c r="E34">
        <v>45</v>
      </c>
      <c r="F34">
        <v>33</v>
      </c>
      <c r="G34">
        <v>0.48507462686567165</v>
      </c>
      <c r="H34">
        <f t="shared" si="0"/>
        <v>-8.7378418532795479</v>
      </c>
    </row>
    <row r="35" spans="1:8" x14ac:dyDescent="0.25">
      <c r="A35" s="12">
        <v>8</v>
      </c>
      <c r="B35" s="13" t="s">
        <v>112</v>
      </c>
      <c r="C35" s="12">
        <v>1382</v>
      </c>
      <c r="E35">
        <v>48</v>
      </c>
      <c r="F35">
        <v>34</v>
      </c>
      <c r="G35">
        <v>0.5</v>
      </c>
      <c r="H35">
        <f t="shared" si="0"/>
        <v>20.895522388059703</v>
      </c>
    </row>
    <row r="36" spans="1:8" x14ac:dyDescent="0.25">
      <c r="A36" s="12">
        <v>3</v>
      </c>
      <c r="B36" s="13" t="s">
        <v>111</v>
      </c>
      <c r="C36" s="12">
        <v>1311</v>
      </c>
      <c r="E36">
        <v>57</v>
      </c>
      <c r="F36">
        <v>35</v>
      </c>
      <c r="G36">
        <v>0.5149253731343284</v>
      </c>
      <c r="H36">
        <f t="shared" si="0"/>
        <v>50.528886629399068</v>
      </c>
    </row>
    <row r="37" spans="1:8" x14ac:dyDescent="0.25">
      <c r="A37" s="12">
        <v>2</v>
      </c>
      <c r="B37" s="13" t="s">
        <v>110</v>
      </c>
      <c r="C37" s="12">
        <v>1213</v>
      </c>
      <c r="E37">
        <v>89</v>
      </c>
      <c r="F37">
        <v>36</v>
      </c>
      <c r="G37">
        <v>0.52985074626865669</v>
      </c>
      <c r="H37">
        <f t="shared" si="0"/>
        <v>80.203820395080044</v>
      </c>
    </row>
    <row r="38" spans="1:8" x14ac:dyDescent="0.25">
      <c r="A38" s="12">
        <v>4</v>
      </c>
      <c r="B38" s="13" t="s">
        <v>111</v>
      </c>
      <c r="C38" s="12">
        <v>1209</v>
      </c>
      <c r="E38">
        <v>90</v>
      </c>
      <c r="F38">
        <v>37</v>
      </c>
      <c r="G38">
        <v>0.54477611940298509</v>
      </c>
      <c r="H38">
        <f t="shared" si="0"/>
        <v>109.96230296483407</v>
      </c>
    </row>
    <row r="39" spans="1:8" x14ac:dyDescent="0.25">
      <c r="A39" s="12">
        <v>5</v>
      </c>
      <c r="B39" s="13" t="s">
        <v>111</v>
      </c>
      <c r="C39" s="12">
        <v>1116</v>
      </c>
      <c r="E39">
        <v>111</v>
      </c>
      <c r="F39">
        <v>38</v>
      </c>
      <c r="G39">
        <v>0.55970149253731338</v>
      </c>
      <c r="H39">
        <f t="shared" si="0"/>
        <v>139.8471436567736</v>
      </c>
    </row>
    <row r="40" spans="1:8" x14ac:dyDescent="0.25">
      <c r="A40" s="12">
        <v>17</v>
      </c>
      <c r="B40" s="13" t="s">
        <v>114</v>
      </c>
      <c r="C40" s="12">
        <v>1111</v>
      </c>
      <c r="E40">
        <v>146</v>
      </c>
      <c r="F40">
        <v>39</v>
      </c>
      <c r="G40">
        <v>0.57462686567164178</v>
      </c>
      <c r="H40">
        <f t="shared" si="0"/>
        <v>169.90242368231876</v>
      </c>
    </row>
    <row r="41" spans="1:8" x14ac:dyDescent="0.25">
      <c r="A41" s="12">
        <v>9</v>
      </c>
      <c r="B41" s="13" t="s">
        <v>112</v>
      </c>
      <c r="C41" s="12">
        <v>901</v>
      </c>
      <c r="E41">
        <v>148</v>
      </c>
      <c r="F41">
        <v>40</v>
      </c>
      <c r="G41">
        <v>0.58955223880597019</v>
      </c>
      <c r="H41">
        <f t="shared" si="0"/>
        <v>200.17397169232905</v>
      </c>
    </row>
    <row r="42" spans="1:8" x14ac:dyDescent="0.25">
      <c r="A42" s="12">
        <v>6</v>
      </c>
      <c r="B42" s="13" t="s">
        <v>111</v>
      </c>
      <c r="C42" s="12">
        <v>886</v>
      </c>
      <c r="E42">
        <v>182</v>
      </c>
      <c r="F42">
        <v>41</v>
      </c>
      <c r="G42">
        <v>0.60447761194029848</v>
      </c>
      <c r="H42">
        <f t="shared" si="0"/>
        <v>230.70988685487356</v>
      </c>
    </row>
    <row r="43" spans="1:8" x14ac:dyDescent="0.25">
      <c r="A43" s="12">
        <v>10</v>
      </c>
      <c r="B43" s="13" t="s">
        <v>112</v>
      </c>
      <c r="C43" s="12">
        <v>828</v>
      </c>
      <c r="E43">
        <v>266</v>
      </c>
      <c r="F43">
        <v>42</v>
      </c>
      <c r="G43">
        <v>0.61940298507462688</v>
      </c>
      <c r="H43">
        <f t="shared" si="0"/>
        <v>261.56112581763881</v>
      </c>
    </row>
    <row r="44" spans="1:8" x14ac:dyDescent="0.25">
      <c r="A44" s="12">
        <v>7</v>
      </c>
      <c r="B44" s="13" t="s">
        <v>111</v>
      </c>
      <c r="C44" s="12">
        <v>739</v>
      </c>
      <c r="E44">
        <v>273</v>
      </c>
      <c r="F44">
        <v>43</v>
      </c>
      <c r="G44">
        <v>0.63432835820895528</v>
      </c>
      <c r="H44">
        <f t="shared" si="0"/>
        <v>292.78217343289737</v>
      </c>
    </row>
    <row r="45" spans="1:8" x14ac:dyDescent="0.25">
      <c r="A45" s="12">
        <v>11</v>
      </c>
      <c r="B45" s="13" t="s">
        <v>112</v>
      </c>
      <c r="C45" s="12">
        <v>708</v>
      </c>
      <c r="E45">
        <v>294</v>
      </c>
      <c r="F45">
        <v>44</v>
      </c>
      <c r="G45">
        <v>0.64925373134328357</v>
      </c>
      <c r="H45">
        <f t="shared" si="0"/>
        <v>324.4318219862671</v>
      </c>
    </row>
    <row r="46" spans="1:8" x14ac:dyDescent="0.25">
      <c r="A46" s="12">
        <v>18</v>
      </c>
      <c r="B46" s="13" t="s">
        <v>114</v>
      </c>
      <c r="C46" s="12">
        <v>657</v>
      </c>
      <c r="E46">
        <v>298</v>
      </c>
      <c r="F46">
        <v>45</v>
      </c>
      <c r="G46">
        <v>0.66417910447761197</v>
      </c>
      <c r="H46">
        <f t="shared" si="0"/>
        <v>356.5740903493093</v>
      </c>
    </row>
    <row r="47" spans="1:8" x14ac:dyDescent="0.25">
      <c r="A47" s="12">
        <v>29</v>
      </c>
      <c r="B47" s="13" t="s">
        <v>115</v>
      </c>
      <c r="C47" s="12">
        <v>576</v>
      </c>
      <c r="E47">
        <v>317</v>
      </c>
      <c r="F47">
        <v>46</v>
      </c>
      <c r="G47">
        <v>0.67910447761194026</v>
      </c>
      <c r="H47">
        <f t="shared" si="0"/>
        <v>389.27932367039529</v>
      </c>
    </row>
    <row r="48" spans="1:8" x14ac:dyDescent="0.25">
      <c r="A48" s="12">
        <v>12</v>
      </c>
      <c r="B48" s="13" t="s">
        <v>112</v>
      </c>
      <c r="C48" s="12">
        <v>505</v>
      </c>
      <c r="E48">
        <v>343</v>
      </c>
      <c r="F48">
        <v>47</v>
      </c>
      <c r="G48">
        <v>0.69402985074626866</v>
      </c>
      <c r="H48">
        <f t="shared" si="0"/>
        <v>422.62552696437331</v>
      </c>
    </row>
    <row r="49" spans="1:8" x14ac:dyDescent="0.25">
      <c r="A49" s="12">
        <v>19</v>
      </c>
      <c r="B49" s="13" t="s">
        <v>114</v>
      </c>
      <c r="C49" s="12">
        <v>489</v>
      </c>
      <c r="E49">
        <v>350</v>
      </c>
      <c r="F49">
        <v>48</v>
      </c>
      <c r="G49">
        <v>0.70895522388059706</v>
      </c>
      <c r="H49">
        <f t="shared" si="0"/>
        <v>456.70000381261025</v>
      </c>
    </row>
    <row r="50" spans="1:8" x14ac:dyDescent="0.25">
      <c r="A50" s="12">
        <v>20</v>
      </c>
      <c r="B50" s="13" t="s">
        <v>114</v>
      </c>
      <c r="C50" s="12">
        <v>414</v>
      </c>
      <c r="E50">
        <v>373</v>
      </c>
      <c r="F50">
        <v>49</v>
      </c>
      <c r="G50">
        <v>0.72388059701492535</v>
      </c>
      <c r="H50">
        <f t="shared" si="0"/>
        <v>491.60139670590814</v>
      </c>
    </row>
    <row r="51" spans="1:8" x14ac:dyDescent="0.25">
      <c r="A51" s="12">
        <v>30</v>
      </c>
      <c r="B51" s="13" t="s">
        <v>115</v>
      </c>
      <c r="C51" s="12">
        <v>387</v>
      </c>
      <c r="E51">
        <v>387</v>
      </c>
      <c r="F51">
        <v>50</v>
      </c>
      <c r="G51">
        <v>0.73880597014925375</v>
      </c>
      <c r="H51">
        <f t="shared" si="0"/>
        <v>527.44226201951301</v>
      </c>
    </row>
    <row r="52" spans="1:8" x14ac:dyDescent="0.25">
      <c r="A52" s="12">
        <v>31</v>
      </c>
      <c r="B52" s="13" t="s">
        <v>115</v>
      </c>
      <c r="C52" s="12">
        <v>373</v>
      </c>
      <c r="E52">
        <v>414</v>
      </c>
      <c r="F52">
        <v>51</v>
      </c>
      <c r="G52">
        <v>0.75373134328358204</v>
      </c>
      <c r="H52">
        <f t="shared" si="0"/>
        <v>564.35236600055441</v>
      </c>
    </row>
    <row r="53" spans="1:8" x14ac:dyDescent="0.25">
      <c r="A53" s="12">
        <v>16</v>
      </c>
      <c r="B53" s="13" t="s">
        <v>113</v>
      </c>
      <c r="C53" s="12">
        <v>350</v>
      </c>
      <c r="E53">
        <v>489</v>
      </c>
      <c r="F53">
        <v>52</v>
      </c>
      <c r="G53">
        <v>0.76865671641791045</v>
      </c>
      <c r="H53">
        <f t="shared" si="0"/>
        <v>602.48296785463367</v>
      </c>
    </row>
    <row r="54" spans="1:8" x14ac:dyDescent="0.25">
      <c r="A54" s="12">
        <v>13</v>
      </c>
      <c r="B54" s="13" t="s">
        <v>112</v>
      </c>
      <c r="C54" s="12">
        <v>343</v>
      </c>
      <c r="E54">
        <v>505</v>
      </c>
      <c r="F54">
        <v>53</v>
      </c>
      <c r="G54">
        <v>0.78358208955223885</v>
      </c>
      <c r="H54">
        <f t="shared" si="0"/>
        <v>642.01247760163244</v>
      </c>
    </row>
    <row r="55" spans="1:8" x14ac:dyDescent="0.25">
      <c r="A55" s="12">
        <v>21</v>
      </c>
      <c r="B55" s="13" t="s">
        <v>114</v>
      </c>
      <c r="C55" s="12">
        <v>317</v>
      </c>
      <c r="E55">
        <v>576</v>
      </c>
      <c r="F55">
        <v>54</v>
      </c>
      <c r="G55">
        <v>0.79850746268656714</v>
      </c>
      <c r="H55">
        <f t="shared" si="0"/>
        <v>683.15406637985438</v>
      </c>
    </row>
    <row r="56" spans="1:8" x14ac:dyDescent="0.25">
      <c r="A56" s="12">
        <v>43</v>
      </c>
      <c r="B56" s="13" t="s">
        <v>117</v>
      </c>
      <c r="C56" s="12">
        <v>298</v>
      </c>
      <c r="E56">
        <v>657</v>
      </c>
      <c r="F56">
        <v>55</v>
      </c>
      <c r="G56">
        <v>0.81343283582089554</v>
      </c>
      <c r="H56">
        <f t="shared" si="0"/>
        <v>726.1661120525614</v>
      </c>
    </row>
    <row r="57" spans="1:8" x14ac:dyDescent="0.25">
      <c r="A57" s="12">
        <v>22</v>
      </c>
      <c r="B57" s="13" t="s">
        <v>114</v>
      </c>
      <c r="C57" s="12">
        <v>294</v>
      </c>
      <c r="E57">
        <v>708</v>
      </c>
      <c r="F57">
        <v>56</v>
      </c>
      <c r="G57">
        <v>0.82835820895522383</v>
      </c>
      <c r="H57">
        <f t="shared" si="0"/>
        <v>771.36686857795758</v>
      </c>
    </row>
    <row r="58" spans="1:8" x14ac:dyDescent="0.25">
      <c r="A58" s="12">
        <v>14</v>
      </c>
      <c r="B58" s="13" t="s">
        <v>112</v>
      </c>
      <c r="C58" s="12">
        <v>273</v>
      </c>
      <c r="E58">
        <v>739</v>
      </c>
      <c r="F58">
        <v>57</v>
      </c>
      <c r="G58">
        <v>0.84328358208955223</v>
      </c>
      <c r="H58">
        <f t="shared" si="0"/>
        <v>819.15561562182688</v>
      </c>
    </row>
    <row r="59" spans="1:8" x14ac:dyDescent="0.25">
      <c r="A59" s="12">
        <v>23</v>
      </c>
      <c r="B59" s="13" t="s">
        <v>114</v>
      </c>
      <c r="C59" s="12">
        <v>266</v>
      </c>
      <c r="E59">
        <v>828</v>
      </c>
      <c r="F59">
        <v>58</v>
      </c>
      <c r="G59">
        <v>0.85820895522388063</v>
      </c>
      <c r="H59">
        <f t="shared" si="0"/>
        <v>870.04409771918324</v>
      </c>
    </row>
    <row r="60" spans="1:8" x14ac:dyDescent="0.25">
      <c r="A60" s="12">
        <v>24</v>
      </c>
      <c r="B60" s="13" t="s">
        <v>114</v>
      </c>
      <c r="C60" s="12">
        <v>182</v>
      </c>
      <c r="E60">
        <v>886</v>
      </c>
      <c r="F60">
        <v>59</v>
      </c>
      <c r="G60">
        <v>0.87313432835820892</v>
      </c>
      <c r="H60">
        <f t="shared" si="0"/>
        <v>924.70497743646172</v>
      </c>
    </row>
    <row r="61" spans="1:8" x14ac:dyDescent="0.25">
      <c r="A61" s="12">
        <v>32</v>
      </c>
      <c r="B61" s="13" t="s">
        <v>115</v>
      </c>
      <c r="C61" s="12">
        <v>148</v>
      </c>
      <c r="E61">
        <v>901</v>
      </c>
      <c r="F61">
        <v>60</v>
      </c>
      <c r="G61">
        <v>0.88805970149253732</v>
      </c>
      <c r="H61">
        <f t="shared" si="0"/>
        <v>984.04982259208123</v>
      </c>
    </row>
    <row r="62" spans="1:8" x14ac:dyDescent="0.25">
      <c r="A62" s="12">
        <v>25</v>
      </c>
      <c r="B62" s="13" t="s">
        <v>114</v>
      </c>
      <c r="C62" s="12">
        <v>146</v>
      </c>
      <c r="E62">
        <v>1111</v>
      </c>
      <c r="F62">
        <v>61</v>
      </c>
      <c r="G62">
        <v>0.90298507462686572</v>
      </c>
      <c r="H62">
        <f t="shared" si="0"/>
        <v>1049.3614985525069</v>
      </c>
    </row>
    <row r="63" spans="1:8" x14ac:dyDescent="0.25">
      <c r="A63" s="12">
        <v>44</v>
      </c>
      <c r="B63" s="13" t="s">
        <v>117</v>
      </c>
      <c r="C63" s="12">
        <v>111</v>
      </c>
      <c r="E63">
        <v>1116</v>
      </c>
      <c r="F63">
        <v>62</v>
      </c>
      <c r="G63">
        <v>0.91791044776119401</v>
      </c>
      <c r="H63">
        <f t="shared" si="0"/>
        <v>1122.5345253430255</v>
      </c>
    </row>
    <row r="64" spans="1:8" x14ac:dyDescent="0.25">
      <c r="A64" s="12">
        <v>33</v>
      </c>
      <c r="B64" s="13" t="s">
        <v>115</v>
      </c>
      <c r="C64" s="12">
        <v>90</v>
      </c>
      <c r="E64">
        <v>1209</v>
      </c>
      <c r="F64">
        <v>63</v>
      </c>
      <c r="G64">
        <v>0.93283582089552242</v>
      </c>
      <c r="H64">
        <f t="shared" si="0"/>
        <v>1206.5513618576338</v>
      </c>
    </row>
    <row r="65" spans="1:8" x14ac:dyDescent="0.25">
      <c r="A65" s="12">
        <v>15</v>
      </c>
      <c r="B65" s="13" t="s">
        <v>112</v>
      </c>
      <c r="C65" s="12">
        <v>89</v>
      </c>
      <c r="E65">
        <v>1213</v>
      </c>
      <c r="F65">
        <v>64</v>
      </c>
      <c r="G65">
        <v>0.94776119402985071</v>
      </c>
      <c r="H65">
        <f t="shared" si="0"/>
        <v>1306.5461657045603</v>
      </c>
    </row>
    <row r="66" spans="1:8" x14ac:dyDescent="0.25">
      <c r="A66" s="12">
        <v>45</v>
      </c>
      <c r="B66" s="13" t="s">
        <v>117</v>
      </c>
      <c r="C66" s="12">
        <v>57</v>
      </c>
      <c r="E66">
        <v>1311</v>
      </c>
      <c r="F66">
        <v>65</v>
      </c>
      <c r="G66">
        <v>0.96268656716417911</v>
      </c>
      <c r="H66">
        <f t="shared" si="0"/>
        <v>1432.6368732241172</v>
      </c>
    </row>
    <row r="67" spans="1:8" x14ac:dyDescent="0.25">
      <c r="A67" s="12">
        <v>26</v>
      </c>
      <c r="B67" s="13" t="s">
        <v>114</v>
      </c>
      <c r="C67" s="12">
        <v>48</v>
      </c>
      <c r="E67">
        <v>1382</v>
      </c>
      <c r="F67">
        <v>66</v>
      </c>
      <c r="G67">
        <v>0.97761194029850751</v>
      </c>
      <c r="H67">
        <f t="shared" ref="H67:H68" si="1">_xlfn.NORM.INV(G67,$F$1,$G$1)</f>
        <v>1610.0206464783046</v>
      </c>
    </row>
    <row r="68" spans="1:8" x14ac:dyDescent="0.25">
      <c r="A68" s="12">
        <v>34</v>
      </c>
      <c r="B68" s="13" t="s">
        <v>115</v>
      </c>
      <c r="C68" s="12">
        <v>45</v>
      </c>
      <c r="E68">
        <v>1601</v>
      </c>
      <c r="F68">
        <v>67</v>
      </c>
      <c r="G68">
        <v>0.9925373134328358</v>
      </c>
      <c r="H68">
        <f t="shared" si="1"/>
        <v>1948.5004240262001</v>
      </c>
    </row>
  </sheetData>
  <sortState xmlns:xlrd2="http://schemas.microsoft.com/office/spreadsheetml/2017/richdata2" ref="A2:C68">
    <sortCondition descending="1" ref="C2:C68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15A3-0B68-46BE-B16B-75F1751A328B}">
  <dimension ref="A1:G9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1</v>
      </c>
      <c r="B2" cm="1">
        <f t="array" ref="B2">_xlfn.XLOOKUP($A2,_xlfn._xlws.FILTER(Table1[[player]:[player]],Table1[[game]:[game]]=B$1),_xlfn._xlws.FILTER(Table1[[op]:[op]],Table1[[game]:[game]]=B$1),,0)</f>
        <v>4</v>
      </c>
      <c r="C2" cm="1">
        <f t="array" ref="C2">_xlfn.XLOOKUP($A2,_xlfn._xlws.FILTER(Table1[[player]:[player]],Table1[[game]:[game]]=C$1),_xlfn._xlws.FILTER(Table1[[op]:[op]],Table1[[game]:[game]]=C$1),,0)</f>
        <v>5</v>
      </c>
      <c r="D2" cm="1">
        <f t="array" ref="D2">_xlfn.XLOOKUP($A2,_xlfn._xlws.FILTER(Table1[[player]:[player]],Table1[[game]:[game]]=D$1),_xlfn._xlws.FILTER(Table1[[op]:[op]],Table1[[game]:[game]]=D$1),,0)</f>
        <v>6</v>
      </c>
      <c r="E2" cm="1">
        <f t="array" ref="E2">_xlfn.XLOOKUP($A2,_xlfn._xlws.FILTER(Table1[[player]:[player]],Table1[[game]:[game]]=E$1),_xlfn._xlws.FILTER(Table1[[op]:[op]],Table1[[game]:[game]]=E$1),,0)</f>
        <v>8</v>
      </c>
      <c r="F2" cm="1">
        <f t="array" ref="F2">_xlfn.XLOOKUP($A2,_xlfn._xlws.FILTER(Table1[[player]:[player]],Table1[[game]:[game]]=F$1),_xlfn._xlws.FILTER(Table1[[op]:[op]],Table1[[game]:[game]]=F$1),,0)</f>
        <v>6</v>
      </c>
      <c r="G2" cm="1">
        <f t="array" ref="G2">_xlfn.XLOOKUP($A2,_xlfn._xlws.FILTER(Table1[[player]:[player]],Table1[[game]:[game]]=G$1),_xlfn._xlws.FILTER(Table1[[op]:[op]],Table1[[game]:[game]]=G$1),,0)</f>
        <v>4</v>
      </c>
    </row>
    <row r="3" spans="1:7" x14ac:dyDescent="0.25">
      <c r="A3">
        <v>3</v>
      </c>
      <c r="B3" cm="1">
        <f t="array" ref="B3">_xlfn.XLOOKUP($A3,_xlfn._xlws.FILTER(Table1[[player]:[player]],Table1[[game]:[game]]=B$1),_xlfn._xlws.FILTER(Table1[[op]:[op]],Table1[[game]:[game]]=B$1),,0)</f>
        <v>6</v>
      </c>
      <c r="C3" cm="1">
        <f t="array" ref="C3">_xlfn.XLOOKUP($A3,_xlfn._xlws.FILTER(Table1[[player]:[player]],Table1[[game]:[game]]=C$1),_xlfn._xlws.FILTER(Table1[[op]:[op]],Table1[[game]:[game]]=C$1),,0)</f>
        <v>8</v>
      </c>
      <c r="D3" cm="1">
        <f t="array" ref="D3">_xlfn.XLOOKUP($A3,_xlfn._xlws.FILTER(Table1[[player]:[player]],Table1[[game]:[game]]=D$1),_xlfn._xlws.FILTER(Table1[[op]:[op]],Table1[[game]:[game]]=D$1),,0)</f>
        <v>9</v>
      </c>
      <c r="E3" cm="1">
        <f t="array" ref="E3">_xlfn.XLOOKUP($A3,_xlfn._xlws.FILTER(Table1[[player]:[player]],Table1[[game]:[game]]=E$1),_xlfn._xlws.FILTER(Table1[[op]:[op]],Table1[[game]:[game]]=E$1),,0)</f>
        <v>5</v>
      </c>
      <c r="F3" cm="1">
        <f t="array" ref="F3">_xlfn.XLOOKUP($A3,_xlfn._xlws.FILTER(Table1[[player]:[player]],Table1[[game]:[game]]=F$1),_xlfn._xlws.FILTER(Table1[[op]:[op]],Table1[[game]:[game]]=F$1),,0)</f>
        <v>11</v>
      </c>
      <c r="G3" cm="1">
        <f t="array" ref="G3">_xlfn.XLOOKUP($A3,_xlfn._xlws.FILTER(Table1[[player]:[player]],Table1[[game]:[game]]=G$1),_xlfn._xlws.FILTER(Table1[[op]:[op]],Table1[[game]:[game]]=G$1),,0)</f>
        <v>9</v>
      </c>
    </row>
    <row r="4" spans="1:7" x14ac:dyDescent="0.25">
      <c r="A4">
        <v>4</v>
      </c>
      <c r="B4" cm="1">
        <f t="array" ref="B4">_xlfn.XLOOKUP($A4,_xlfn._xlws.FILTER(Table1[[player]:[player]],Table1[[game]:[game]]=B$1),_xlfn._xlws.FILTER(Table1[[op]:[op]],Table1[[game]:[game]]=B$1),,0)</f>
        <v>1</v>
      </c>
      <c r="C4" cm="1">
        <f t="array" ref="C4">_xlfn.XLOOKUP($A4,_xlfn._xlws.FILTER(Table1[[player]:[player]],Table1[[game]:[game]]=C$1),_xlfn._xlws.FILTER(Table1[[op]:[op]],Table1[[game]:[game]]=C$1),,0)</f>
        <v>9</v>
      </c>
      <c r="D4" cm="1">
        <f t="array" ref="D4">_xlfn.XLOOKUP($A4,_xlfn._xlws.FILTER(Table1[[player]:[player]],Table1[[game]:[game]]=D$1),_xlfn._xlws.FILTER(Table1[[op]:[op]],Table1[[game]:[game]]=D$1),,0)</f>
        <v>5</v>
      </c>
      <c r="E4" cm="1">
        <f t="array" ref="E4">_xlfn.XLOOKUP($A4,_xlfn._xlws.FILTER(Table1[[player]:[player]],Table1[[game]:[game]]=E$1),_xlfn._xlws.FILTER(Table1[[op]:[op]],Table1[[game]:[game]]=E$1),,0)</f>
        <v>6</v>
      </c>
      <c r="F4" cm="1">
        <f t="array" ref="F4">_xlfn.XLOOKUP($A4,_xlfn._xlws.FILTER(Table1[[player]:[player]],Table1[[game]:[game]]=F$1),_xlfn._xlws.FILTER(Table1[[op]:[op]],Table1[[game]:[game]]=F$1),,0)</f>
        <v>8</v>
      </c>
      <c r="G4" cm="1">
        <f t="array" ref="G4">_xlfn.XLOOKUP($A4,_xlfn._xlws.FILTER(Table1[[player]:[player]],Table1[[game]:[game]]=G$1),_xlfn._xlws.FILTER(Table1[[op]:[op]],Table1[[game]:[game]]=G$1),,0)</f>
        <v>1</v>
      </c>
    </row>
    <row r="5" spans="1:7" x14ac:dyDescent="0.25">
      <c r="A5">
        <v>5</v>
      </c>
      <c r="B5" cm="1">
        <f t="array" ref="B5">_xlfn.XLOOKUP($A5,_xlfn._xlws.FILTER(Table1[[player]:[player]],Table1[[game]:[game]]=B$1),_xlfn._xlws.FILTER(Table1[[op]:[op]],Table1[[game]:[game]]=B$1),,0)</f>
        <v>9</v>
      </c>
      <c r="C5" cm="1">
        <f t="array" ref="C5">_xlfn.XLOOKUP($A5,_xlfn._xlws.FILTER(Table1[[player]:[player]],Table1[[game]:[game]]=C$1),_xlfn._xlws.FILTER(Table1[[op]:[op]],Table1[[game]:[game]]=C$1),,0)</f>
        <v>1</v>
      </c>
      <c r="D5" cm="1">
        <f t="array" ref="D5">_xlfn.XLOOKUP($A5,_xlfn._xlws.FILTER(Table1[[player]:[player]],Table1[[game]:[game]]=D$1),_xlfn._xlws.FILTER(Table1[[op]:[op]],Table1[[game]:[game]]=D$1),,0)</f>
        <v>4</v>
      </c>
      <c r="E5" cm="1">
        <f t="array" ref="E5">_xlfn.XLOOKUP($A5,_xlfn._xlws.FILTER(Table1[[player]:[player]],Table1[[game]:[game]]=E$1),_xlfn._xlws.FILTER(Table1[[op]:[op]],Table1[[game]:[game]]=E$1),,0)</f>
        <v>3</v>
      </c>
      <c r="F5" cm="1">
        <f t="array" ref="F5">_xlfn.XLOOKUP($A5,_xlfn._xlws.FILTER(Table1[[player]:[player]],Table1[[game]:[game]]=F$1),_xlfn._xlws.FILTER(Table1[[op]:[op]],Table1[[game]:[game]]=F$1),,0)</f>
        <v>9</v>
      </c>
      <c r="G5" cm="1">
        <f t="array" ref="G5">_xlfn.XLOOKUP($A5,_xlfn._xlws.FILTER(Table1[[player]:[player]],Table1[[game]:[game]]=G$1),_xlfn._xlws.FILTER(Table1[[op]:[op]],Table1[[game]:[game]]=G$1),,0)</f>
        <v>8</v>
      </c>
    </row>
    <row r="6" spans="1:7" x14ac:dyDescent="0.25">
      <c r="A6">
        <v>6</v>
      </c>
      <c r="B6" cm="1">
        <f t="array" ref="B6">_xlfn.XLOOKUP($A6,_xlfn._xlws.FILTER(Table1[[player]:[player]],Table1[[game]:[game]]=B$1),_xlfn._xlws.FILTER(Table1[[op]:[op]],Table1[[game]:[game]]=B$1),,0)</f>
        <v>3</v>
      </c>
      <c r="C6" cm="1">
        <f t="array" ref="C6">_xlfn.XLOOKUP($A6,_xlfn._xlws.FILTER(Table1[[player]:[player]],Table1[[game]:[game]]=C$1),_xlfn._xlws.FILTER(Table1[[op]:[op]],Table1[[game]:[game]]=C$1),,0)</f>
        <v>11</v>
      </c>
      <c r="D6" cm="1">
        <f t="array" ref="D6">_xlfn.XLOOKUP($A6,_xlfn._xlws.FILTER(Table1[[player]:[player]],Table1[[game]:[game]]=D$1),_xlfn._xlws.FILTER(Table1[[op]:[op]],Table1[[game]:[game]]=D$1),,0)</f>
        <v>1</v>
      </c>
      <c r="E6" cm="1">
        <f t="array" ref="E6">_xlfn.XLOOKUP($A6,_xlfn._xlws.FILTER(Table1[[player]:[player]],Table1[[game]:[game]]=E$1),_xlfn._xlws.FILTER(Table1[[op]:[op]],Table1[[game]:[game]]=E$1),,0)</f>
        <v>4</v>
      </c>
      <c r="F6" cm="1">
        <f t="array" ref="F6">_xlfn.XLOOKUP($A6,_xlfn._xlws.FILTER(Table1[[player]:[player]],Table1[[game]:[game]]=F$1),_xlfn._xlws.FILTER(Table1[[op]:[op]],Table1[[game]:[game]]=F$1),,0)</f>
        <v>1</v>
      </c>
      <c r="G6" cm="1">
        <f t="array" ref="G6">_xlfn.XLOOKUP($A6,_xlfn._xlws.FILTER(Table1[[player]:[player]],Table1[[game]:[game]]=G$1),_xlfn._xlws.FILTER(Table1[[op]:[op]],Table1[[game]:[game]]=G$1),,0)</f>
        <v>11</v>
      </c>
    </row>
    <row r="7" spans="1:7" x14ac:dyDescent="0.25">
      <c r="A7">
        <v>8</v>
      </c>
      <c r="B7" cm="1">
        <f t="array" ref="B7">_xlfn.XLOOKUP($A7,_xlfn._xlws.FILTER(Table1[[player]:[player]],Table1[[game]:[game]]=B$1),_xlfn._xlws.FILTER(Table1[[op]:[op]],Table1[[game]:[game]]=B$1),,0)</f>
        <v>11</v>
      </c>
      <c r="C7" cm="1">
        <f t="array" ref="C7">_xlfn.XLOOKUP($A7,_xlfn._xlws.FILTER(Table1[[player]:[player]],Table1[[game]:[game]]=C$1),_xlfn._xlws.FILTER(Table1[[op]:[op]],Table1[[game]:[game]]=C$1),,0)</f>
        <v>3</v>
      </c>
      <c r="D7" cm="1">
        <f t="array" ref="D7">_xlfn.XLOOKUP($A7,_xlfn._xlws.FILTER(Table1[[player]:[player]],Table1[[game]:[game]]=D$1),_xlfn._xlws.FILTER(Table1[[op]:[op]],Table1[[game]:[game]]=D$1),,0)</f>
        <v>11</v>
      </c>
      <c r="E7" cm="1">
        <f t="array" ref="E7">_xlfn.XLOOKUP($A7,_xlfn._xlws.FILTER(Table1[[player]:[player]],Table1[[game]:[game]]=E$1),_xlfn._xlws.FILTER(Table1[[op]:[op]],Table1[[game]:[game]]=E$1),,0)</f>
        <v>1</v>
      </c>
      <c r="F7" cm="1">
        <f t="array" ref="F7">_xlfn.XLOOKUP($A7,_xlfn._xlws.FILTER(Table1[[player]:[player]],Table1[[game]:[game]]=F$1),_xlfn._xlws.FILTER(Table1[[op]:[op]],Table1[[game]:[game]]=F$1),,0)</f>
        <v>4</v>
      </c>
      <c r="G7" cm="1">
        <f t="array" ref="G7">_xlfn.XLOOKUP($A7,_xlfn._xlws.FILTER(Table1[[player]:[player]],Table1[[game]:[game]]=G$1),_xlfn._xlws.FILTER(Table1[[op]:[op]],Table1[[game]:[game]]=G$1),,0)</f>
        <v>5</v>
      </c>
    </row>
    <row r="8" spans="1:7" x14ac:dyDescent="0.25">
      <c r="A8">
        <v>9</v>
      </c>
      <c r="B8" cm="1">
        <f t="array" ref="B8">_xlfn.XLOOKUP($A8,_xlfn._xlws.FILTER(Table1[[player]:[player]],Table1[[game]:[game]]=B$1),_xlfn._xlws.FILTER(Table1[[op]:[op]],Table1[[game]:[game]]=B$1),,0)</f>
        <v>5</v>
      </c>
      <c r="C8" cm="1">
        <f t="array" ref="C8">_xlfn.XLOOKUP($A8,_xlfn._xlws.FILTER(Table1[[player]:[player]],Table1[[game]:[game]]=C$1),_xlfn._xlws.FILTER(Table1[[op]:[op]],Table1[[game]:[game]]=C$1),,0)</f>
        <v>4</v>
      </c>
      <c r="D8" cm="1">
        <f t="array" ref="D8">_xlfn.XLOOKUP($A8,_xlfn._xlws.FILTER(Table1[[player]:[player]],Table1[[game]:[game]]=D$1),_xlfn._xlws.FILTER(Table1[[op]:[op]],Table1[[game]:[game]]=D$1),,0)</f>
        <v>3</v>
      </c>
      <c r="E8" cm="1">
        <f t="array" ref="E8">_xlfn.XLOOKUP($A8,_xlfn._xlws.FILTER(Table1[[player]:[player]],Table1[[game]:[game]]=E$1),_xlfn._xlws.FILTER(Table1[[op]:[op]],Table1[[game]:[game]]=E$1),,0)</f>
        <v>11</v>
      </c>
      <c r="F8" cm="1">
        <f t="array" ref="F8">_xlfn.XLOOKUP($A8,_xlfn._xlws.FILTER(Table1[[player]:[player]],Table1[[game]:[game]]=F$1),_xlfn._xlws.FILTER(Table1[[op]:[op]],Table1[[game]:[game]]=F$1),,0)</f>
        <v>5</v>
      </c>
      <c r="G8" cm="1">
        <f t="array" ref="G8">_xlfn.XLOOKUP($A8,_xlfn._xlws.FILTER(Table1[[player]:[player]],Table1[[game]:[game]]=G$1),_xlfn._xlws.FILTER(Table1[[op]:[op]],Table1[[game]:[game]]=G$1),,0)</f>
        <v>3</v>
      </c>
    </row>
    <row r="9" spans="1:7" x14ac:dyDescent="0.25">
      <c r="A9">
        <v>11</v>
      </c>
      <c r="B9" cm="1">
        <f t="array" ref="B9">_xlfn.XLOOKUP($A9,_xlfn._xlws.FILTER(Table1[[player]:[player]],Table1[[game]:[game]]=B$1),_xlfn._xlws.FILTER(Table1[[op]:[op]],Table1[[game]:[game]]=B$1),,0)</f>
        <v>8</v>
      </c>
      <c r="C9" cm="1">
        <f t="array" ref="C9">_xlfn.XLOOKUP($A9,_xlfn._xlws.FILTER(Table1[[player]:[player]],Table1[[game]:[game]]=C$1),_xlfn._xlws.FILTER(Table1[[op]:[op]],Table1[[game]:[game]]=C$1),,0)</f>
        <v>6</v>
      </c>
      <c r="D9" cm="1">
        <f t="array" ref="D9">_xlfn.XLOOKUP($A9,_xlfn._xlws.FILTER(Table1[[player]:[player]],Table1[[game]:[game]]=D$1),_xlfn._xlws.FILTER(Table1[[op]:[op]],Table1[[game]:[game]]=D$1),,0)</f>
        <v>8</v>
      </c>
      <c r="E9" cm="1">
        <f t="array" ref="E9">_xlfn.XLOOKUP($A9,_xlfn._xlws.FILTER(Table1[[player]:[player]],Table1[[game]:[game]]=E$1),_xlfn._xlws.FILTER(Table1[[op]:[op]],Table1[[game]:[game]]=E$1),,0)</f>
        <v>9</v>
      </c>
      <c r="F9" cm="1">
        <f t="array" ref="F9">_xlfn.XLOOKUP($A9,_xlfn._xlws.FILTER(Table1[[player]:[player]],Table1[[game]:[game]]=F$1),_xlfn._xlws.FILTER(Table1[[op]:[op]],Table1[[game]:[game]]=F$1),,0)</f>
        <v>3</v>
      </c>
      <c r="G9" cm="1">
        <f t="array" ref="G9">_xlfn.XLOOKUP($A9,_xlfn._xlws.FILTER(Table1[[player]:[player]],Table1[[game]:[game]]=G$1),_xlfn._xlws.FILTER(Table1[[op]:[op]],Table1[[game]:[game]]=G$1),,0)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Simulation</vt:lpstr>
      <vt:lpstr>Summarize</vt:lpstr>
      <vt:lpstr>Name Code</vt:lpstr>
      <vt:lpstr>Matching</vt:lpstr>
      <vt:lpstr>Compete Table</vt:lpstr>
      <vt:lpstr>Compete Table (2)</vt:lpstr>
      <vt:lpstr>Standing</vt:lpstr>
      <vt:lpstr>Official Standing</vt:lpstr>
      <vt:lpstr>Example1</vt:lpstr>
      <vt:lpstr>Past Compete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กานต์ แซ่โซว</dc:creator>
  <cp:lastModifiedBy>กานต์ แซ่โซว</cp:lastModifiedBy>
  <cp:lastPrinted>2025-08-02T20:08:00Z</cp:lastPrinted>
  <dcterms:created xsi:type="dcterms:W3CDTF">2025-07-30T15:20:07Z</dcterms:created>
  <dcterms:modified xsi:type="dcterms:W3CDTF">2025-08-06T16:06:22Z</dcterms:modified>
</cp:coreProperties>
</file>