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10022767\Surbana Jurong Private Limited(1)\Johanna Enriquez - C-SG-003399_CAG Intra Tunnel\Calculations\CST\Model information\"/>
    </mc:Choice>
  </mc:AlternateContent>
  <xr:revisionPtr revIDLastSave="0" documentId="13_ncr:1_{3305AB2F-CEA4-407C-9936-8A139A155246}" xr6:coauthVersionLast="46" xr6:coauthVersionMax="47" xr10:uidLastSave="{00000000-0000-0000-0000-000000000000}"/>
  <bookViews>
    <workbookView xWindow="-96" yWindow="-96" windowWidth="23232" windowHeight="12432" activeTab="1" xr2:uid="{8066D04B-89ED-4BB9-AC51-8CC6FDC0DC9F}"/>
  </bookViews>
  <sheets>
    <sheet name="Load summary(updated)" sheetId="2" r:id="rId1"/>
    <sheet name="Load summary(original) and Ref" sheetId="1" r:id="rId2"/>
    <sheet name="Load combination pivoted(query)" sheetId="9" r:id="rId3"/>
    <sheet name="Load Extracted" sheetId="4" r:id="rId4"/>
    <sheet name="Load Assigned" sheetId="5" r:id="rId5"/>
    <sheet name="Sheet3" sheetId="7" r:id="rId6"/>
  </sheets>
  <definedNames>
    <definedName name="ExternalData_1" localSheetId="2" hidden="1">'Load combination pivoted(query)'!$A$1:$J$967</definedName>
    <definedName name="_xlnm.Print_Area" localSheetId="2">Table2_2[#All]</definedName>
    <definedName name="_xlnm.Print_Area" localSheetId="0">'Load summary(updated)'!$A$1:$AA$45</definedName>
    <definedName name="Slicer_Factor">#N/A</definedName>
    <definedName name="Slicer_Hori_vert">#N/A</definedName>
    <definedName name="Slicer_Load_case1">#N/A</definedName>
    <definedName name="Slicer_load_combination">#N/A</definedName>
    <definedName name="Slicer_Load_combination2">#N/A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9" l="1"/>
  <c r="K422" i="9"/>
  <c r="K44" i="9"/>
  <c r="K464" i="9"/>
  <c r="K86" i="9"/>
  <c r="K506" i="9"/>
  <c r="K128" i="9"/>
  <c r="K548" i="9"/>
  <c r="K170" i="9"/>
  <c r="K590" i="9"/>
  <c r="K212" i="9"/>
  <c r="K632" i="9"/>
  <c r="K296" i="9"/>
  <c r="K254" i="9"/>
  <c r="K716" i="9"/>
  <c r="K674" i="9"/>
  <c r="K380" i="9"/>
  <c r="K338" i="9"/>
  <c r="K800" i="9"/>
  <c r="K758" i="9"/>
  <c r="K926" i="9"/>
  <c r="K884" i="9"/>
  <c r="K842" i="9"/>
  <c r="K3" i="9"/>
  <c r="K423" i="9"/>
  <c r="K45" i="9"/>
  <c r="K465" i="9"/>
  <c r="K87" i="9"/>
  <c r="K507" i="9"/>
  <c r="K129" i="9"/>
  <c r="K549" i="9"/>
  <c r="K171" i="9"/>
  <c r="K591" i="9"/>
  <c r="K213" i="9"/>
  <c r="K633" i="9"/>
  <c r="K297" i="9"/>
  <c r="K255" i="9"/>
  <c r="K717" i="9"/>
  <c r="K675" i="9"/>
  <c r="K381" i="9"/>
  <c r="K339" i="9"/>
  <c r="K801" i="9"/>
  <c r="K759" i="9"/>
  <c r="K927" i="9"/>
  <c r="K885" i="9"/>
  <c r="K843" i="9"/>
  <c r="K4" i="9"/>
  <c r="K424" i="9"/>
  <c r="K46" i="9"/>
  <c r="K466" i="9"/>
  <c r="K88" i="9"/>
  <c r="K508" i="9"/>
  <c r="K130" i="9"/>
  <c r="K550" i="9"/>
  <c r="K172" i="9"/>
  <c r="K592" i="9"/>
  <c r="K214" i="9"/>
  <c r="K634" i="9"/>
  <c r="K298" i="9"/>
  <c r="K256" i="9"/>
  <c r="K718" i="9"/>
  <c r="K676" i="9"/>
  <c r="K382" i="9"/>
  <c r="K340" i="9"/>
  <c r="K802" i="9"/>
  <c r="K760" i="9"/>
  <c r="K928" i="9"/>
  <c r="K886" i="9"/>
  <c r="K844" i="9"/>
  <c r="K5" i="9"/>
  <c r="K425" i="9"/>
  <c r="K47" i="9"/>
  <c r="K467" i="9"/>
  <c r="K89" i="9"/>
  <c r="K509" i="9"/>
  <c r="K131" i="9"/>
  <c r="K551" i="9"/>
  <c r="K173" i="9"/>
  <c r="K593" i="9"/>
  <c r="K215" i="9"/>
  <c r="K635" i="9"/>
  <c r="K299" i="9"/>
  <c r="K257" i="9"/>
  <c r="K719" i="9"/>
  <c r="K677" i="9"/>
  <c r="K383" i="9"/>
  <c r="K341" i="9"/>
  <c r="K803" i="9"/>
  <c r="K761" i="9"/>
  <c r="K929" i="9"/>
  <c r="K887" i="9"/>
  <c r="K845" i="9"/>
  <c r="K6" i="9"/>
  <c r="K426" i="9"/>
  <c r="K48" i="9"/>
  <c r="K468" i="9"/>
  <c r="K90" i="9"/>
  <c r="K510" i="9"/>
  <c r="K132" i="9"/>
  <c r="K552" i="9"/>
  <c r="K174" i="9"/>
  <c r="K594" i="9"/>
  <c r="K216" i="9"/>
  <c r="K636" i="9"/>
  <c r="K300" i="9"/>
  <c r="K258" i="9"/>
  <c r="K720" i="9"/>
  <c r="K678" i="9"/>
  <c r="K384" i="9"/>
  <c r="K342" i="9"/>
  <c r="K804" i="9"/>
  <c r="K762" i="9"/>
  <c r="K930" i="9"/>
  <c r="K888" i="9"/>
  <c r="K846" i="9"/>
  <c r="K7" i="9"/>
  <c r="K427" i="9"/>
  <c r="K49" i="9"/>
  <c r="K469" i="9"/>
  <c r="K91" i="9"/>
  <c r="K511" i="9"/>
  <c r="K133" i="9"/>
  <c r="K553" i="9"/>
  <c r="K175" i="9"/>
  <c r="K595" i="9"/>
  <c r="K217" i="9"/>
  <c r="K637" i="9"/>
  <c r="K301" i="9"/>
  <c r="K259" i="9"/>
  <c r="K721" i="9"/>
  <c r="K679" i="9"/>
  <c r="K385" i="9"/>
  <c r="K343" i="9"/>
  <c r="K805" i="9"/>
  <c r="K763" i="9"/>
  <c r="K931" i="9"/>
  <c r="K889" i="9"/>
  <c r="K847" i="9"/>
  <c r="K8" i="9"/>
  <c r="K428" i="9"/>
  <c r="K50" i="9"/>
  <c r="K470" i="9"/>
  <c r="K92" i="9"/>
  <c r="K512" i="9"/>
  <c r="K134" i="9"/>
  <c r="K554" i="9"/>
  <c r="K176" i="9"/>
  <c r="K596" i="9"/>
  <c r="K218" i="9"/>
  <c r="K638" i="9"/>
  <c r="K302" i="9"/>
  <c r="K260" i="9"/>
  <c r="K722" i="9"/>
  <c r="K680" i="9"/>
  <c r="K386" i="9"/>
  <c r="K344" i="9"/>
  <c r="K806" i="9"/>
  <c r="K764" i="9"/>
  <c r="K932" i="9"/>
  <c r="K890" i="9"/>
  <c r="K848" i="9"/>
  <c r="K9" i="9"/>
  <c r="K429" i="9"/>
  <c r="K51" i="9"/>
  <c r="K471" i="9"/>
  <c r="K93" i="9"/>
  <c r="K513" i="9"/>
  <c r="K135" i="9"/>
  <c r="K555" i="9"/>
  <c r="K177" i="9"/>
  <c r="K597" i="9"/>
  <c r="K219" i="9"/>
  <c r="K639" i="9"/>
  <c r="K303" i="9"/>
  <c r="K261" i="9"/>
  <c r="K723" i="9"/>
  <c r="K681" i="9"/>
  <c r="K387" i="9"/>
  <c r="K345" i="9"/>
  <c r="K807" i="9"/>
  <c r="K765" i="9"/>
  <c r="K933" i="9"/>
  <c r="K891" i="9"/>
  <c r="K849" i="9"/>
  <c r="K10" i="9"/>
  <c r="K430" i="9"/>
  <c r="K52" i="9"/>
  <c r="K472" i="9"/>
  <c r="K94" i="9"/>
  <c r="K514" i="9"/>
  <c r="K136" i="9"/>
  <c r="K556" i="9"/>
  <c r="K178" i="9"/>
  <c r="K598" i="9"/>
  <c r="K220" i="9"/>
  <c r="K640" i="9"/>
  <c r="K304" i="9"/>
  <c r="K262" i="9"/>
  <c r="K724" i="9"/>
  <c r="K682" i="9"/>
  <c r="K388" i="9"/>
  <c r="K346" i="9"/>
  <c r="K808" i="9"/>
  <c r="K766" i="9"/>
  <c r="K934" i="9"/>
  <c r="K892" i="9"/>
  <c r="K850" i="9"/>
  <c r="K11" i="9"/>
  <c r="K431" i="9"/>
  <c r="K53" i="9"/>
  <c r="K473" i="9"/>
  <c r="K95" i="9"/>
  <c r="K515" i="9"/>
  <c r="K137" i="9"/>
  <c r="K557" i="9"/>
  <c r="K179" i="9"/>
  <c r="K599" i="9"/>
  <c r="K221" i="9"/>
  <c r="K641" i="9"/>
  <c r="K305" i="9"/>
  <c r="K263" i="9"/>
  <c r="K725" i="9"/>
  <c r="K683" i="9"/>
  <c r="K389" i="9"/>
  <c r="K347" i="9"/>
  <c r="K809" i="9"/>
  <c r="K767" i="9"/>
  <c r="K935" i="9"/>
  <c r="K893" i="9"/>
  <c r="K851" i="9"/>
  <c r="K12" i="9"/>
  <c r="K432" i="9"/>
  <c r="K54" i="9"/>
  <c r="K474" i="9"/>
  <c r="K96" i="9"/>
  <c r="K516" i="9"/>
  <c r="K138" i="9"/>
  <c r="K558" i="9"/>
  <c r="K180" i="9"/>
  <c r="K600" i="9"/>
  <c r="K222" i="9"/>
  <c r="K642" i="9"/>
  <c r="K306" i="9"/>
  <c r="K264" i="9"/>
  <c r="K726" i="9"/>
  <c r="K684" i="9"/>
  <c r="K390" i="9"/>
  <c r="K348" i="9"/>
  <c r="K810" i="9"/>
  <c r="K768" i="9"/>
  <c r="K936" i="9"/>
  <c r="K894" i="9"/>
  <c r="K852" i="9"/>
  <c r="K13" i="9"/>
  <c r="K433" i="9"/>
  <c r="K55" i="9"/>
  <c r="K475" i="9"/>
  <c r="K97" i="9"/>
  <c r="K517" i="9"/>
  <c r="K139" i="9"/>
  <c r="K559" i="9"/>
  <c r="K181" i="9"/>
  <c r="K601" i="9"/>
  <c r="K223" i="9"/>
  <c r="K643" i="9"/>
  <c r="K307" i="9"/>
  <c r="K265" i="9"/>
  <c r="K727" i="9"/>
  <c r="K685" i="9"/>
  <c r="K391" i="9"/>
  <c r="K349" i="9"/>
  <c r="K811" i="9"/>
  <c r="K769" i="9"/>
  <c r="K937" i="9"/>
  <c r="K895" i="9"/>
  <c r="K853" i="9"/>
  <c r="K14" i="9"/>
  <c r="K434" i="9"/>
  <c r="K56" i="9"/>
  <c r="K476" i="9"/>
  <c r="K98" i="9"/>
  <c r="K518" i="9"/>
  <c r="K140" i="9"/>
  <c r="K560" i="9"/>
  <c r="K182" i="9"/>
  <c r="K602" i="9"/>
  <c r="K224" i="9"/>
  <c r="K644" i="9"/>
  <c r="K308" i="9"/>
  <c r="K266" i="9"/>
  <c r="K728" i="9"/>
  <c r="K686" i="9"/>
  <c r="K392" i="9"/>
  <c r="K350" i="9"/>
  <c r="K812" i="9"/>
  <c r="K770" i="9"/>
  <c r="K938" i="9"/>
  <c r="K896" i="9"/>
  <c r="K854" i="9"/>
  <c r="K15" i="9"/>
  <c r="K435" i="9"/>
  <c r="K57" i="9"/>
  <c r="K477" i="9"/>
  <c r="K99" i="9"/>
  <c r="K519" i="9"/>
  <c r="K141" i="9"/>
  <c r="K561" i="9"/>
  <c r="K183" i="9"/>
  <c r="K603" i="9"/>
  <c r="K225" i="9"/>
  <c r="K645" i="9"/>
  <c r="K309" i="9"/>
  <c r="K267" i="9"/>
  <c r="K729" i="9"/>
  <c r="K687" i="9"/>
  <c r="K393" i="9"/>
  <c r="K351" i="9"/>
  <c r="K813" i="9"/>
  <c r="K771" i="9"/>
  <c r="K939" i="9"/>
  <c r="K897" i="9"/>
  <c r="K855" i="9"/>
  <c r="K16" i="9"/>
  <c r="K436" i="9"/>
  <c r="K58" i="9"/>
  <c r="K478" i="9"/>
  <c r="K100" i="9"/>
  <c r="K520" i="9"/>
  <c r="K142" i="9"/>
  <c r="K562" i="9"/>
  <c r="K184" i="9"/>
  <c r="K604" i="9"/>
  <c r="K226" i="9"/>
  <c r="K646" i="9"/>
  <c r="K310" i="9"/>
  <c r="K268" i="9"/>
  <c r="K730" i="9"/>
  <c r="K688" i="9"/>
  <c r="K394" i="9"/>
  <c r="K352" i="9"/>
  <c r="K814" i="9"/>
  <c r="K772" i="9"/>
  <c r="K940" i="9"/>
  <c r="K898" i="9"/>
  <c r="K856" i="9"/>
  <c r="K17" i="9"/>
  <c r="K437" i="9"/>
  <c r="K59" i="9"/>
  <c r="K479" i="9"/>
  <c r="K101" i="9"/>
  <c r="K521" i="9"/>
  <c r="K143" i="9"/>
  <c r="K563" i="9"/>
  <c r="K185" i="9"/>
  <c r="K605" i="9"/>
  <c r="K227" i="9"/>
  <c r="K647" i="9"/>
  <c r="K311" i="9"/>
  <c r="K269" i="9"/>
  <c r="K731" i="9"/>
  <c r="K689" i="9"/>
  <c r="K395" i="9"/>
  <c r="K353" i="9"/>
  <c r="K815" i="9"/>
  <c r="K773" i="9"/>
  <c r="K941" i="9"/>
  <c r="K899" i="9"/>
  <c r="K857" i="9"/>
  <c r="K18" i="9"/>
  <c r="K438" i="9"/>
  <c r="K60" i="9"/>
  <c r="K480" i="9"/>
  <c r="K102" i="9"/>
  <c r="K522" i="9"/>
  <c r="K144" i="9"/>
  <c r="K564" i="9"/>
  <c r="K186" i="9"/>
  <c r="K606" i="9"/>
  <c r="K228" i="9"/>
  <c r="K648" i="9"/>
  <c r="K312" i="9"/>
  <c r="K270" i="9"/>
  <c r="K732" i="9"/>
  <c r="K690" i="9"/>
  <c r="K396" i="9"/>
  <c r="K354" i="9"/>
  <c r="K816" i="9"/>
  <c r="K774" i="9"/>
  <c r="K942" i="9"/>
  <c r="K900" i="9"/>
  <c r="K858" i="9"/>
  <c r="K19" i="9"/>
  <c r="K439" i="9"/>
  <c r="K61" i="9"/>
  <c r="K481" i="9"/>
  <c r="K103" i="9"/>
  <c r="K523" i="9"/>
  <c r="K145" i="9"/>
  <c r="K565" i="9"/>
  <c r="K187" i="9"/>
  <c r="K607" i="9"/>
  <c r="K229" i="9"/>
  <c r="K649" i="9"/>
  <c r="K313" i="9"/>
  <c r="K271" i="9"/>
  <c r="K733" i="9"/>
  <c r="K691" i="9"/>
  <c r="K397" i="9"/>
  <c r="K355" i="9"/>
  <c r="K817" i="9"/>
  <c r="K775" i="9"/>
  <c r="K943" i="9"/>
  <c r="K901" i="9"/>
  <c r="K859" i="9"/>
  <c r="K20" i="9"/>
  <c r="K440" i="9"/>
  <c r="K62" i="9"/>
  <c r="K482" i="9"/>
  <c r="K104" i="9"/>
  <c r="K524" i="9"/>
  <c r="K146" i="9"/>
  <c r="K566" i="9"/>
  <c r="K188" i="9"/>
  <c r="K608" i="9"/>
  <c r="K230" i="9"/>
  <c r="K650" i="9"/>
  <c r="K314" i="9"/>
  <c r="K272" i="9"/>
  <c r="K734" i="9"/>
  <c r="K692" i="9"/>
  <c r="K398" i="9"/>
  <c r="K356" i="9"/>
  <c r="K818" i="9"/>
  <c r="K776" i="9"/>
  <c r="K944" i="9"/>
  <c r="K902" i="9"/>
  <c r="K860" i="9"/>
  <c r="K21" i="9"/>
  <c r="K441" i="9"/>
  <c r="K63" i="9"/>
  <c r="K483" i="9"/>
  <c r="K105" i="9"/>
  <c r="K525" i="9"/>
  <c r="K147" i="9"/>
  <c r="K567" i="9"/>
  <c r="K189" i="9"/>
  <c r="K609" i="9"/>
  <c r="K231" i="9"/>
  <c r="K651" i="9"/>
  <c r="K315" i="9"/>
  <c r="K273" i="9"/>
  <c r="K735" i="9"/>
  <c r="K693" i="9"/>
  <c r="K399" i="9"/>
  <c r="K357" i="9"/>
  <c r="K819" i="9"/>
  <c r="K777" i="9"/>
  <c r="K945" i="9"/>
  <c r="K903" i="9"/>
  <c r="K861" i="9"/>
  <c r="K22" i="9"/>
  <c r="K442" i="9"/>
  <c r="K64" i="9"/>
  <c r="K484" i="9"/>
  <c r="K106" i="9"/>
  <c r="K526" i="9"/>
  <c r="K148" i="9"/>
  <c r="K568" i="9"/>
  <c r="K190" i="9"/>
  <c r="K610" i="9"/>
  <c r="K232" i="9"/>
  <c r="K652" i="9"/>
  <c r="K316" i="9"/>
  <c r="K274" i="9"/>
  <c r="K736" i="9"/>
  <c r="K694" i="9"/>
  <c r="K400" i="9"/>
  <c r="K358" i="9"/>
  <c r="K820" i="9"/>
  <c r="K778" i="9"/>
  <c r="K946" i="9"/>
  <c r="K904" i="9"/>
  <c r="K862" i="9"/>
  <c r="K23" i="9"/>
  <c r="K443" i="9"/>
  <c r="K65" i="9"/>
  <c r="K485" i="9"/>
  <c r="K107" i="9"/>
  <c r="K527" i="9"/>
  <c r="K149" i="9"/>
  <c r="K569" i="9"/>
  <c r="K191" i="9"/>
  <c r="K611" i="9"/>
  <c r="K233" i="9"/>
  <c r="K653" i="9"/>
  <c r="K317" i="9"/>
  <c r="K275" i="9"/>
  <c r="K737" i="9"/>
  <c r="K695" i="9"/>
  <c r="K401" i="9"/>
  <c r="K359" i="9"/>
  <c r="K821" i="9"/>
  <c r="K779" i="9"/>
  <c r="K947" i="9"/>
  <c r="K905" i="9"/>
  <c r="K863" i="9"/>
  <c r="K24" i="9"/>
  <c r="K444" i="9"/>
  <c r="K66" i="9"/>
  <c r="K486" i="9"/>
  <c r="K108" i="9"/>
  <c r="K528" i="9"/>
  <c r="K150" i="9"/>
  <c r="K570" i="9"/>
  <c r="K192" i="9"/>
  <c r="K612" i="9"/>
  <c r="K234" i="9"/>
  <c r="K654" i="9"/>
  <c r="K318" i="9"/>
  <c r="K276" i="9"/>
  <c r="K738" i="9"/>
  <c r="K696" i="9"/>
  <c r="K402" i="9"/>
  <c r="K360" i="9"/>
  <c r="K822" i="9"/>
  <c r="K780" i="9"/>
  <c r="K948" i="9"/>
  <c r="K906" i="9"/>
  <c r="K864" i="9"/>
  <c r="K25" i="9"/>
  <c r="K445" i="9"/>
  <c r="K67" i="9"/>
  <c r="K487" i="9"/>
  <c r="K109" i="9"/>
  <c r="K529" i="9"/>
  <c r="K151" i="9"/>
  <c r="K571" i="9"/>
  <c r="K193" i="9"/>
  <c r="K613" i="9"/>
  <c r="K235" i="9"/>
  <c r="K655" i="9"/>
  <c r="K319" i="9"/>
  <c r="K277" i="9"/>
  <c r="K739" i="9"/>
  <c r="K697" i="9"/>
  <c r="K403" i="9"/>
  <c r="K361" i="9"/>
  <c r="K823" i="9"/>
  <c r="K781" i="9"/>
  <c r="K949" i="9"/>
  <c r="K907" i="9"/>
  <c r="K865" i="9"/>
  <c r="K26" i="9"/>
  <c r="K446" i="9"/>
  <c r="K68" i="9"/>
  <c r="K488" i="9"/>
  <c r="K110" i="9"/>
  <c r="K530" i="9"/>
  <c r="K152" i="9"/>
  <c r="K572" i="9"/>
  <c r="K194" i="9"/>
  <c r="K614" i="9"/>
  <c r="K236" i="9"/>
  <c r="K656" i="9"/>
  <c r="K320" i="9"/>
  <c r="K278" i="9"/>
  <c r="K740" i="9"/>
  <c r="K698" i="9"/>
  <c r="K404" i="9"/>
  <c r="K362" i="9"/>
  <c r="K824" i="9"/>
  <c r="K782" i="9"/>
  <c r="K950" i="9"/>
  <c r="K908" i="9"/>
  <c r="K866" i="9"/>
  <c r="K27" i="9"/>
  <c r="K447" i="9"/>
  <c r="K69" i="9"/>
  <c r="K489" i="9"/>
  <c r="K111" i="9"/>
  <c r="K531" i="9"/>
  <c r="K153" i="9"/>
  <c r="K573" i="9"/>
  <c r="K195" i="9"/>
  <c r="K615" i="9"/>
  <c r="K237" i="9"/>
  <c r="K657" i="9"/>
  <c r="K321" i="9"/>
  <c r="K279" i="9"/>
  <c r="K741" i="9"/>
  <c r="K699" i="9"/>
  <c r="K405" i="9"/>
  <c r="K363" i="9"/>
  <c r="K825" i="9"/>
  <c r="K783" i="9"/>
  <c r="K951" i="9"/>
  <c r="K909" i="9"/>
  <c r="K867" i="9"/>
  <c r="K28" i="9"/>
  <c r="K448" i="9"/>
  <c r="K70" i="9"/>
  <c r="K490" i="9"/>
  <c r="K112" i="9"/>
  <c r="K532" i="9"/>
  <c r="K154" i="9"/>
  <c r="K574" i="9"/>
  <c r="K196" i="9"/>
  <c r="K616" i="9"/>
  <c r="K238" i="9"/>
  <c r="K658" i="9"/>
  <c r="K322" i="9"/>
  <c r="K280" i="9"/>
  <c r="K742" i="9"/>
  <c r="K700" i="9"/>
  <c r="K406" i="9"/>
  <c r="K364" i="9"/>
  <c r="K826" i="9"/>
  <c r="K784" i="9"/>
  <c r="K952" i="9"/>
  <c r="K910" i="9"/>
  <c r="K868" i="9"/>
  <c r="K29" i="9"/>
  <c r="K449" i="9"/>
  <c r="K71" i="9"/>
  <c r="K491" i="9"/>
  <c r="K113" i="9"/>
  <c r="K533" i="9"/>
  <c r="K155" i="9"/>
  <c r="K575" i="9"/>
  <c r="K197" i="9"/>
  <c r="K617" i="9"/>
  <c r="K239" i="9"/>
  <c r="K659" i="9"/>
  <c r="K323" i="9"/>
  <c r="K281" i="9"/>
  <c r="K743" i="9"/>
  <c r="K701" i="9"/>
  <c r="K407" i="9"/>
  <c r="K365" i="9"/>
  <c r="K827" i="9"/>
  <c r="K785" i="9"/>
  <c r="K953" i="9"/>
  <c r="K911" i="9"/>
  <c r="K869" i="9"/>
  <c r="K30" i="9"/>
  <c r="K450" i="9"/>
  <c r="K72" i="9"/>
  <c r="K492" i="9"/>
  <c r="K114" i="9"/>
  <c r="K534" i="9"/>
  <c r="K156" i="9"/>
  <c r="K576" i="9"/>
  <c r="K198" i="9"/>
  <c r="K618" i="9"/>
  <c r="K240" i="9"/>
  <c r="K660" i="9"/>
  <c r="K324" i="9"/>
  <c r="K282" i="9"/>
  <c r="K744" i="9"/>
  <c r="K702" i="9"/>
  <c r="K408" i="9"/>
  <c r="K366" i="9"/>
  <c r="K828" i="9"/>
  <c r="K786" i="9"/>
  <c r="K954" i="9"/>
  <c r="K912" i="9"/>
  <c r="K870" i="9"/>
  <c r="K31" i="9"/>
  <c r="K451" i="9"/>
  <c r="K73" i="9"/>
  <c r="K493" i="9"/>
  <c r="K115" i="9"/>
  <c r="K535" i="9"/>
  <c r="K157" i="9"/>
  <c r="K577" i="9"/>
  <c r="K199" i="9"/>
  <c r="K619" i="9"/>
  <c r="K241" i="9"/>
  <c r="K661" i="9"/>
  <c r="K325" i="9"/>
  <c r="K283" i="9"/>
  <c r="K745" i="9"/>
  <c r="K703" i="9"/>
  <c r="K409" i="9"/>
  <c r="K367" i="9"/>
  <c r="K829" i="9"/>
  <c r="K787" i="9"/>
  <c r="K955" i="9"/>
  <c r="K913" i="9"/>
  <c r="K871" i="9"/>
  <c r="K32" i="9"/>
  <c r="K452" i="9"/>
  <c r="K74" i="9"/>
  <c r="K494" i="9"/>
  <c r="K116" i="9"/>
  <c r="K536" i="9"/>
  <c r="K158" i="9"/>
  <c r="K578" i="9"/>
  <c r="K200" i="9"/>
  <c r="K620" i="9"/>
  <c r="K242" i="9"/>
  <c r="K662" i="9"/>
  <c r="K326" i="9"/>
  <c r="K284" i="9"/>
  <c r="K746" i="9"/>
  <c r="K704" i="9"/>
  <c r="K410" i="9"/>
  <c r="K368" i="9"/>
  <c r="K830" i="9"/>
  <c r="K788" i="9"/>
  <c r="K956" i="9"/>
  <c r="K914" i="9"/>
  <c r="K872" i="9"/>
  <c r="K33" i="9"/>
  <c r="K453" i="9"/>
  <c r="K75" i="9"/>
  <c r="K495" i="9"/>
  <c r="K117" i="9"/>
  <c r="K537" i="9"/>
  <c r="K159" i="9"/>
  <c r="K579" i="9"/>
  <c r="K201" i="9"/>
  <c r="K621" i="9"/>
  <c r="K243" i="9"/>
  <c r="K663" i="9"/>
  <c r="K327" i="9"/>
  <c r="K285" i="9"/>
  <c r="K747" i="9"/>
  <c r="K705" i="9"/>
  <c r="K411" i="9"/>
  <c r="K369" i="9"/>
  <c r="K831" i="9"/>
  <c r="K789" i="9"/>
  <c r="K957" i="9"/>
  <c r="K915" i="9"/>
  <c r="K873" i="9"/>
  <c r="K34" i="9"/>
  <c r="K454" i="9"/>
  <c r="K76" i="9"/>
  <c r="K496" i="9"/>
  <c r="K118" i="9"/>
  <c r="K538" i="9"/>
  <c r="K160" i="9"/>
  <c r="K580" i="9"/>
  <c r="K202" i="9"/>
  <c r="K622" i="9"/>
  <c r="K244" i="9"/>
  <c r="K664" i="9"/>
  <c r="K328" i="9"/>
  <c r="K286" i="9"/>
  <c r="K748" i="9"/>
  <c r="K706" i="9"/>
  <c r="K412" i="9"/>
  <c r="K370" i="9"/>
  <c r="K832" i="9"/>
  <c r="K790" i="9"/>
  <c r="K958" i="9"/>
  <c r="K916" i="9"/>
  <c r="K874" i="9"/>
  <c r="K35" i="9"/>
  <c r="K455" i="9"/>
  <c r="K77" i="9"/>
  <c r="K497" i="9"/>
  <c r="K119" i="9"/>
  <c r="K539" i="9"/>
  <c r="K161" i="9"/>
  <c r="K581" i="9"/>
  <c r="K203" i="9"/>
  <c r="K623" i="9"/>
  <c r="K245" i="9"/>
  <c r="K665" i="9"/>
  <c r="K329" i="9"/>
  <c r="K287" i="9"/>
  <c r="K749" i="9"/>
  <c r="K707" i="9"/>
  <c r="K413" i="9"/>
  <c r="K371" i="9"/>
  <c r="K833" i="9"/>
  <c r="K791" i="9"/>
  <c r="K959" i="9"/>
  <c r="K917" i="9"/>
  <c r="K875" i="9"/>
  <c r="K36" i="9"/>
  <c r="K456" i="9"/>
  <c r="K78" i="9"/>
  <c r="K498" i="9"/>
  <c r="K120" i="9"/>
  <c r="K540" i="9"/>
  <c r="K162" i="9"/>
  <c r="K582" i="9"/>
  <c r="K204" i="9"/>
  <c r="K624" i="9"/>
  <c r="K246" i="9"/>
  <c r="K666" i="9"/>
  <c r="K330" i="9"/>
  <c r="K288" i="9"/>
  <c r="K750" i="9"/>
  <c r="K708" i="9"/>
  <c r="K414" i="9"/>
  <c r="K372" i="9"/>
  <c r="K834" i="9"/>
  <c r="K792" i="9"/>
  <c r="K960" i="9"/>
  <c r="K918" i="9"/>
  <c r="K876" i="9"/>
  <c r="K37" i="9"/>
  <c r="K457" i="9"/>
  <c r="K79" i="9"/>
  <c r="K499" i="9"/>
  <c r="K121" i="9"/>
  <c r="K541" i="9"/>
  <c r="K163" i="9"/>
  <c r="K583" i="9"/>
  <c r="K205" i="9"/>
  <c r="K625" i="9"/>
  <c r="K247" i="9"/>
  <c r="K667" i="9"/>
  <c r="K331" i="9"/>
  <c r="K289" i="9"/>
  <c r="K751" i="9"/>
  <c r="K709" i="9"/>
  <c r="K415" i="9"/>
  <c r="K373" i="9"/>
  <c r="K835" i="9"/>
  <c r="K793" i="9"/>
  <c r="K961" i="9"/>
  <c r="K919" i="9"/>
  <c r="K877" i="9"/>
  <c r="K38" i="9"/>
  <c r="K458" i="9"/>
  <c r="K80" i="9"/>
  <c r="K500" i="9"/>
  <c r="K122" i="9"/>
  <c r="K542" i="9"/>
  <c r="K164" i="9"/>
  <c r="K584" i="9"/>
  <c r="K206" i="9"/>
  <c r="K626" i="9"/>
  <c r="K248" i="9"/>
  <c r="K668" i="9"/>
  <c r="K332" i="9"/>
  <c r="K290" i="9"/>
  <c r="K752" i="9"/>
  <c r="K710" i="9"/>
  <c r="K416" i="9"/>
  <c r="K374" i="9"/>
  <c r="K836" i="9"/>
  <c r="K794" i="9"/>
  <c r="K962" i="9"/>
  <c r="K920" i="9"/>
  <c r="K878" i="9"/>
  <c r="K39" i="9"/>
  <c r="K459" i="9"/>
  <c r="K81" i="9"/>
  <c r="K501" i="9"/>
  <c r="K123" i="9"/>
  <c r="K543" i="9"/>
  <c r="K165" i="9"/>
  <c r="K585" i="9"/>
  <c r="K207" i="9"/>
  <c r="K627" i="9"/>
  <c r="K249" i="9"/>
  <c r="K669" i="9"/>
  <c r="K333" i="9"/>
  <c r="K291" i="9"/>
  <c r="K753" i="9"/>
  <c r="K711" i="9"/>
  <c r="K417" i="9"/>
  <c r="K375" i="9"/>
  <c r="K837" i="9"/>
  <c r="K795" i="9"/>
  <c r="K963" i="9"/>
  <c r="K921" i="9"/>
  <c r="K879" i="9"/>
  <c r="K40" i="9"/>
  <c r="K460" i="9"/>
  <c r="K82" i="9"/>
  <c r="K502" i="9"/>
  <c r="K124" i="9"/>
  <c r="K544" i="9"/>
  <c r="K166" i="9"/>
  <c r="K586" i="9"/>
  <c r="K208" i="9"/>
  <c r="K628" i="9"/>
  <c r="K250" i="9"/>
  <c r="K670" i="9"/>
  <c r="K334" i="9"/>
  <c r="K292" i="9"/>
  <c r="K754" i="9"/>
  <c r="K712" i="9"/>
  <c r="K418" i="9"/>
  <c r="K376" i="9"/>
  <c r="K838" i="9"/>
  <c r="K796" i="9"/>
  <c r="K964" i="9"/>
  <c r="K922" i="9"/>
  <c r="K880" i="9"/>
  <c r="K41" i="9"/>
  <c r="K461" i="9"/>
  <c r="K83" i="9"/>
  <c r="K503" i="9"/>
  <c r="K125" i="9"/>
  <c r="K545" i="9"/>
  <c r="K167" i="9"/>
  <c r="K587" i="9"/>
  <c r="K209" i="9"/>
  <c r="K629" i="9"/>
  <c r="K251" i="9"/>
  <c r="K671" i="9"/>
  <c r="K335" i="9"/>
  <c r="K293" i="9"/>
  <c r="K755" i="9"/>
  <c r="K713" i="9"/>
  <c r="K419" i="9"/>
  <c r="K377" i="9"/>
  <c r="K839" i="9"/>
  <c r="K797" i="9"/>
  <c r="K965" i="9"/>
  <c r="K923" i="9"/>
  <c r="K881" i="9"/>
  <c r="K42" i="9"/>
  <c r="K462" i="9"/>
  <c r="K84" i="9"/>
  <c r="K504" i="9"/>
  <c r="K126" i="9"/>
  <c r="K546" i="9"/>
  <c r="K168" i="9"/>
  <c r="K588" i="9"/>
  <c r="K210" i="9"/>
  <c r="K630" i="9"/>
  <c r="K252" i="9"/>
  <c r="K672" i="9"/>
  <c r="K336" i="9"/>
  <c r="K294" i="9"/>
  <c r="K756" i="9"/>
  <c r="K714" i="9"/>
  <c r="K420" i="9"/>
  <c r="K378" i="9"/>
  <c r="K840" i="9"/>
  <c r="K798" i="9"/>
  <c r="K966" i="9"/>
  <c r="K924" i="9"/>
  <c r="K882" i="9"/>
  <c r="K43" i="9"/>
  <c r="K463" i="9"/>
  <c r="K85" i="9"/>
  <c r="K505" i="9"/>
  <c r="K127" i="9"/>
  <c r="K547" i="9"/>
  <c r="K169" i="9"/>
  <c r="K589" i="9"/>
  <c r="K211" i="9"/>
  <c r="K631" i="9"/>
  <c r="K253" i="9"/>
  <c r="K673" i="9"/>
  <c r="K337" i="9"/>
  <c r="K295" i="9"/>
  <c r="K757" i="9"/>
  <c r="K715" i="9"/>
  <c r="K421" i="9"/>
  <c r="K379" i="9"/>
  <c r="K841" i="9"/>
  <c r="K799" i="9"/>
  <c r="K967" i="9"/>
  <c r="K925" i="9"/>
  <c r="K883" i="9"/>
  <c r="L2" i="9"/>
  <c r="L422" i="9"/>
  <c r="L44" i="9"/>
  <c r="L464" i="9"/>
  <c r="L86" i="9"/>
  <c r="L506" i="9"/>
  <c r="L128" i="9"/>
  <c r="L548" i="9"/>
  <c r="L170" i="9"/>
  <c r="L590" i="9"/>
  <c r="L212" i="9"/>
  <c r="L632" i="9"/>
  <c r="L296" i="9"/>
  <c r="L254" i="9"/>
  <c r="L716" i="9"/>
  <c r="L674" i="9"/>
  <c r="L380" i="9"/>
  <c r="L338" i="9"/>
  <c r="L800" i="9"/>
  <c r="L758" i="9"/>
  <c r="L926" i="9"/>
  <c r="L884" i="9"/>
  <c r="L842" i="9"/>
  <c r="L3" i="9"/>
  <c r="L423" i="9"/>
  <c r="L45" i="9"/>
  <c r="L465" i="9"/>
  <c r="L87" i="9"/>
  <c r="L507" i="9"/>
  <c r="L129" i="9"/>
  <c r="L549" i="9"/>
  <c r="L171" i="9"/>
  <c r="L591" i="9"/>
  <c r="L213" i="9"/>
  <c r="L633" i="9"/>
  <c r="L297" i="9"/>
  <c r="L255" i="9"/>
  <c r="L717" i="9"/>
  <c r="L675" i="9"/>
  <c r="L381" i="9"/>
  <c r="L339" i="9"/>
  <c r="L801" i="9"/>
  <c r="L759" i="9"/>
  <c r="L927" i="9"/>
  <c r="L885" i="9"/>
  <c r="L843" i="9"/>
  <c r="L4" i="9"/>
  <c r="L424" i="9"/>
  <c r="L46" i="9"/>
  <c r="L466" i="9"/>
  <c r="L88" i="9"/>
  <c r="L508" i="9"/>
  <c r="L130" i="9"/>
  <c r="L550" i="9"/>
  <c r="L172" i="9"/>
  <c r="L592" i="9"/>
  <c r="L214" i="9"/>
  <c r="L634" i="9"/>
  <c r="L298" i="9"/>
  <c r="L256" i="9"/>
  <c r="L718" i="9"/>
  <c r="L676" i="9"/>
  <c r="L382" i="9"/>
  <c r="L340" i="9"/>
  <c r="L802" i="9"/>
  <c r="L760" i="9"/>
  <c r="L928" i="9"/>
  <c r="L886" i="9"/>
  <c r="L844" i="9"/>
  <c r="L5" i="9"/>
  <c r="L425" i="9"/>
  <c r="L47" i="9"/>
  <c r="L467" i="9"/>
  <c r="L89" i="9"/>
  <c r="L509" i="9"/>
  <c r="L131" i="9"/>
  <c r="L551" i="9"/>
  <c r="L173" i="9"/>
  <c r="L593" i="9"/>
  <c r="L215" i="9"/>
  <c r="L635" i="9"/>
  <c r="L299" i="9"/>
  <c r="L257" i="9"/>
  <c r="L719" i="9"/>
  <c r="L677" i="9"/>
  <c r="L383" i="9"/>
  <c r="L341" i="9"/>
  <c r="L803" i="9"/>
  <c r="L761" i="9"/>
  <c r="L929" i="9"/>
  <c r="L887" i="9"/>
  <c r="L845" i="9"/>
  <c r="L6" i="9"/>
  <c r="L426" i="9"/>
  <c r="L48" i="9"/>
  <c r="L468" i="9"/>
  <c r="L90" i="9"/>
  <c r="L510" i="9"/>
  <c r="L132" i="9"/>
  <c r="L552" i="9"/>
  <c r="L174" i="9"/>
  <c r="L594" i="9"/>
  <c r="L216" i="9"/>
  <c r="L636" i="9"/>
  <c r="L300" i="9"/>
  <c r="L258" i="9"/>
  <c r="L720" i="9"/>
  <c r="L678" i="9"/>
  <c r="L384" i="9"/>
  <c r="L342" i="9"/>
  <c r="L804" i="9"/>
  <c r="L762" i="9"/>
  <c r="L930" i="9"/>
  <c r="L888" i="9"/>
  <c r="L846" i="9"/>
  <c r="L7" i="9"/>
  <c r="L427" i="9"/>
  <c r="L49" i="9"/>
  <c r="L469" i="9"/>
  <c r="L91" i="9"/>
  <c r="L511" i="9"/>
  <c r="L133" i="9"/>
  <c r="L553" i="9"/>
  <c r="L175" i="9"/>
  <c r="L595" i="9"/>
  <c r="L217" i="9"/>
  <c r="L637" i="9"/>
  <c r="L301" i="9"/>
  <c r="L259" i="9"/>
  <c r="L721" i="9"/>
  <c r="L679" i="9"/>
  <c r="L385" i="9"/>
  <c r="L343" i="9"/>
  <c r="L805" i="9"/>
  <c r="L763" i="9"/>
  <c r="L931" i="9"/>
  <c r="L889" i="9"/>
  <c r="L847" i="9"/>
  <c r="L8" i="9"/>
  <c r="L428" i="9"/>
  <c r="L50" i="9"/>
  <c r="L470" i="9"/>
  <c r="L92" i="9"/>
  <c r="L512" i="9"/>
  <c r="L134" i="9"/>
  <c r="L554" i="9"/>
  <c r="L176" i="9"/>
  <c r="L596" i="9"/>
  <c r="L218" i="9"/>
  <c r="L638" i="9"/>
  <c r="L302" i="9"/>
  <c r="L260" i="9"/>
  <c r="L722" i="9"/>
  <c r="L680" i="9"/>
  <c r="L386" i="9"/>
  <c r="L344" i="9"/>
  <c r="L806" i="9"/>
  <c r="L764" i="9"/>
  <c r="L932" i="9"/>
  <c r="L890" i="9"/>
  <c r="L848" i="9"/>
  <c r="L9" i="9"/>
  <c r="L429" i="9"/>
  <c r="L51" i="9"/>
  <c r="L471" i="9"/>
  <c r="L93" i="9"/>
  <c r="L513" i="9"/>
  <c r="L135" i="9"/>
  <c r="L555" i="9"/>
  <c r="L177" i="9"/>
  <c r="L597" i="9"/>
  <c r="L219" i="9"/>
  <c r="L639" i="9"/>
  <c r="L303" i="9"/>
  <c r="L261" i="9"/>
  <c r="L723" i="9"/>
  <c r="L681" i="9"/>
  <c r="L387" i="9"/>
  <c r="L345" i="9"/>
  <c r="L807" i="9"/>
  <c r="L765" i="9"/>
  <c r="L933" i="9"/>
  <c r="L891" i="9"/>
  <c r="L849" i="9"/>
  <c r="L10" i="9"/>
  <c r="L430" i="9"/>
  <c r="L52" i="9"/>
  <c r="L472" i="9"/>
  <c r="L94" i="9"/>
  <c r="L514" i="9"/>
  <c r="L136" i="9"/>
  <c r="L556" i="9"/>
  <c r="L178" i="9"/>
  <c r="L598" i="9"/>
  <c r="L220" i="9"/>
  <c r="L640" i="9"/>
  <c r="L304" i="9"/>
  <c r="L262" i="9"/>
  <c r="L724" i="9"/>
  <c r="L682" i="9"/>
  <c r="L388" i="9"/>
  <c r="L346" i="9"/>
  <c r="L808" i="9"/>
  <c r="L766" i="9"/>
  <c r="L934" i="9"/>
  <c r="L892" i="9"/>
  <c r="L850" i="9"/>
  <c r="L11" i="9"/>
  <c r="L431" i="9"/>
  <c r="L53" i="9"/>
  <c r="L473" i="9"/>
  <c r="L95" i="9"/>
  <c r="L515" i="9"/>
  <c r="L137" i="9"/>
  <c r="L557" i="9"/>
  <c r="L179" i="9"/>
  <c r="L599" i="9"/>
  <c r="L221" i="9"/>
  <c r="L641" i="9"/>
  <c r="L305" i="9"/>
  <c r="L263" i="9"/>
  <c r="L725" i="9"/>
  <c r="L683" i="9"/>
  <c r="L389" i="9"/>
  <c r="L347" i="9"/>
  <c r="L809" i="9"/>
  <c r="L767" i="9"/>
  <c r="L935" i="9"/>
  <c r="L893" i="9"/>
  <c r="L851" i="9"/>
  <c r="L12" i="9"/>
  <c r="L432" i="9"/>
  <c r="L54" i="9"/>
  <c r="L474" i="9"/>
  <c r="L96" i="9"/>
  <c r="L516" i="9"/>
  <c r="L138" i="9"/>
  <c r="L558" i="9"/>
  <c r="L180" i="9"/>
  <c r="L600" i="9"/>
  <c r="L222" i="9"/>
  <c r="L642" i="9"/>
  <c r="L306" i="9"/>
  <c r="L264" i="9"/>
  <c r="L726" i="9"/>
  <c r="L684" i="9"/>
  <c r="L390" i="9"/>
  <c r="L348" i="9"/>
  <c r="L810" i="9"/>
  <c r="L768" i="9"/>
  <c r="L936" i="9"/>
  <c r="L894" i="9"/>
  <c r="L852" i="9"/>
  <c r="L13" i="9"/>
  <c r="L433" i="9"/>
  <c r="L55" i="9"/>
  <c r="L475" i="9"/>
  <c r="L97" i="9"/>
  <c r="L517" i="9"/>
  <c r="L139" i="9"/>
  <c r="L559" i="9"/>
  <c r="L181" i="9"/>
  <c r="L601" i="9"/>
  <c r="L223" i="9"/>
  <c r="L643" i="9"/>
  <c r="L307" i="9"/>
  <c r="L265" i="9"/>
  <c r="L727" i="9"/>
  <c r="L685" i="9"/>
  <c r="L391" i="9"/>
  <c r="L349" i="9"/>
  <c r="L811" i="9"/>
  <c r="L769" i="9"/>
  <c r="L937" i="9"/>
  <c r="L895" i="9"/>
  <c r="L853" i="9"/>
  <c r="L14" i="9"/>
  <c r="L434" i="9"/>
  <c r="L56" i="9"/>
  <c r="L476" i="9"/>
  <c r="L98" i="9"/>
  <c r="L518" i="9"/>
  <c r="L140" i="9"/>
  <c r="L560" i="9"/>
  <c r="L182" i="9"/>
  <c r="L602" i="9"/>
  <c r="L224" i="9"/>
  <c r="L644" i="9"/>
  <c r="L308" i="9"/>
  <c r="L266" i="9"/>
  <c r="L728" i="9"/>
  <c r="L686" i="9"/>
  <c r="L392" i="9"/>
  <c r="L350" i="9"/>
  <c r="L812" i="9"/>
  <c r="L770" i="9"/>
  <c r="L938" i="9"/>
  <c r="L896" i="9"/>
  <c r="L854" i="9"/>
  <c r="L15" i="9"/>
  <c r="L435" i="9"/>
  <c r="L57" i="9"/>
  <c r="L477" i="9"/>
  <c r="L99" i="9"/>
  <c r="L519" i="9"/>
  <c r="L141" i="9"/>
  <c r="L561" i="9"/>
  <c r="L183" i="9"/>
  <c r="L603" i="9"/>
  <c r="L225" i="9"/>
  <c r="L645" i="9"/>
  <c r="L309" i="9"/>
  <c r="L267" i="9"/>
  <c r="L729" i="9"/>
  <c r="L687" i="9"/>
  <c r="L393" i="9"/>
  <c r="L351" i="9"/>
  <c r="L813" i="9"/>
  <c r="L771" i="9"/>
  <c r="L939" i="9"/>
  <c r="L897" i="9"/>
  <c r="L855" i="9"/>
  <c r="L16" i="9"/>
  <c r="L436" i="9"/>
  <c r="L58" i="9"/>
  <c r="L478" i="9"/>
  <c r="L100" i="9"/>
  <c r="L520" i="9"/>
  <c r="L142" i="9"/>
  <c r="L562" i="9"/>
  <c r="L184" i="9"/>
  <c r="L604" i="9"/>
  <c r="L226" i="9"/>
  <c r="L646" i="9"/>
  <c r="L310" i="9"/>
  <c r="L268" i="9"/>
  <c r="L730" i="9"/>
  <c r="L688" i="9"/>
  <c r="L394" i="9"/>
  <c r="L352" i="9"/>
  <c r="L814" i="9"/>
  <c r="L772" i="9"/>
  <c r="L940" i="9"/>
  <c r="L898" i="9"/>
  <c r="L856" i="9"/>
  <c r="L17" i="9"/>
  <c r="L437" i="9"/>
  <c r="L59" i="9"/>
  <c r="L479" i="9"/>
  <c r="L101" i="9"/>
  <c r="L521" i="9"/>
  <c r="L143" i="9"/>
  <c r="L563" i="9"/>
  <c r="L185" i="9"/>
  <c r="L605" i="9"/>
  <c r="L227" i="9"/>
  <c r="L647" i="9"/>
  <c r="L311" i="9"/>
  <c r="L269" i="9"/>
  <c r="L731" i="9"/>
  <c r="L689" i="9"/>
  <c r="L395" i="9"/>
  <c r="L353" i="9"/>
  <c r="L815" i="9"/>
  <c r="L773" i="9"/>
  <c r="L941" i="9"/>
  <c r="L899" i="9"/>
  <c r="L857" i="9"/>
  <c r="L18" i="9"/>
  <c r="L438" i="9"/>
  <c r="L60" i="9"/>
  <c r="L480" i="9"/>
  <c r="L102" i="9"/>
  <c r="L522" i="9"/>
  <c r="L144" i="9"/>
  <c r="L564" i="9"/>
  <c r="L186" i="9"/>
  <c r="L606" i="9"/>
  <c r="L228" i="9"/>
  <c r="L648" i="9"/>
  <c r="L312" i="9"/>
  <c r="L270" i="9"/>
  <c r="L732" i="9"/>
  <c r="L690" i="9"/>
  <c r="L396" i="9"/>
  <c r="L354" i="9"/>
  <c r="L816" i="9"/>
  <c r="L774" i="9"/>
  <c r="L942" i="9"/>
  <c r="L900" i="9"/>
  <c r="L858" i="9"/>
  <c r="L19" i="9"/>
  <c r="L439" i="9"/>
  <c r="L61" i="9"/>
  <c r="L481" i="9"/>
  <c r="L103" i="9"/>
  <c r="L523" i="9"/>
  <c r="L145" i="9"/>
  <c r="L565" i="9"/>
  <c r="L187" i="9"/>
  <c r="L607" i="9"/>
  <c r="L229" i="9"/>
  <c r="L649" i="9"/>
  <c r="L313" i="9"/>
  <c r="L271" i="9"/>
  <c r="L733" i="9"/>
  <c r="L691" i="9"/>
  <c r="L397" i="9"/>
  <c r="L355" i="9"/>
  <c r="L817" i="9"/>
  <c r="L775" i="9"/>
  <c r="L943" i="9"/>
  <c r="L901" i="9"/>
  <c r="L859" i="9"/>
  <c r="L20" i="9"/>
  <c r="L440" i="9"/>
  <c r="L62" i="9"/>
  <c r="L482" i="9"/>
  <c r="L104" i="9"/>
  <c r="L524" i="9"/>
  <c r="L146" i="9"/>
  <c r="L566" i="9"/>
  <c r="L188" i="9"/>
  <c r="L608" i="9"/>
  <c r="L230" i="9"/>
  <c r="L650" i="9"/>
  <c r="L314" i="9"/>
  <c r="L272" i="9"/>
  <c r="L734" i="9"/>
  <c r="L692" i="9"/>
  <c r="L398" i="9"/>
  <c r="L356" i="9"/>
  <c r="L818" i="9"/>
  <c r="L776" i="9"/>
  <c r="L944" i="9"/>
  <c r="L902" i="9"/>
  <c r="L860" i="9"/>
  <c r="L21" i="9"/>
  <c r="L441" i="9"/>
  <c r="L63" i="9"/>
  <c r="L483" i="9"/>
  <c r="L105" i="9"/>
  <c r="L525" i="9"/>
  <c r="L147" i="9"/>
  <c r="L567" i="9"/>
  <c r="L189" i="9"/>
  <c r="L609" i="9"/>
  <c r="L231" i="9"/>
  <c r="L651" i="9"/>
  <c r="L315" i="9"/>
  <c r="L273" i="9"/>
  <c r="L735" i="9"/>
  <c r="L693" i="9"/>
  <c r="L399" i="9"/>
  <c r="L357" i="9"/>
  <c r="L819" i="9"/>
  <c r="L777" i="9"/>
  <c r="L945" i="9"/>
  <c r="L903" i="9"/>
  <c r="L861" i="9"/>
  <c r="L22" i="9"/>
  <c r="L442" i="9"/>
  <c r="L64" i="9"/>
  <c r="L484" i="9"/>
  <c r="L106" i="9"/>
  <c r="L526" i="9"/>
  <c r="L148" i="9"/>
  <c r="L568" i="9"/>
  <c r="L190" i="9"/>
  <c r="L610" i="9"/>
  <c r="L232" i="9"/>
  <c r="L652" i="9"/>
  <c r="L316" i="9"/>
  <c r="L274" i="9"/>
  <c r="L736" i="9"/>
  <c r="L694" i="9"/>
  <c r="L400" i="9"/>
  <c r="L358" i="9"/>
  <c r="L820" i="9"/>
  <c r="L778" i="9"/>
  <c r="L946" i="9"/>
  <c r="L904" i="9"/>
  <c r="L862" i="9"/>
  <c r="L23" i="9"/>
  <c r="L443" i="9"/>
  <c r="L65" i="9"/>
  <c r="L485" i="9"/>
  <c r="L107" i="9"/>
  <c r="L527" i="9"/>
  <c r="L149" i="9"/>
  <c r="L569" i="9"/>
  <c r="L191" i="9"/>
  <c r="L611" i="9"/>
  <c r="L233" i="9"/>
  <c r="L653" i="9"/>
  <c r="L317" i="9"/>
  <c r="L275" i="9"/>
  <c r="L737" i="9"/>
  <c r="L695" i="9"/>
  <c r="L401" i="9"/>
  <c r="L359" i="9"/>
  <c r="L821" i="9"/>
  <c r="L779" i="9"/>
  <c r="L947" i="9"/>
  <c r="L905" i="9"/>
  <c r="L863" i="9"/>
  <c r="L24" i="9"/>
  <c r="L444" i="9"/>
  <c r="L66" i="9"/>
  <c r="L486" i="9"/>
  <c r="L108" i="9"/>
  <c r="L528" i="9"/>
  <c r="L150" i="9"/>
  <c r="L570" i="9"/>
  <c r="L192" i="9"/>
  <c r="L612" i="9"/>
  <c r="L234" i="9"/>
  <c r="L654" i="9"/>
  <c r="L318" i="9"/>
  <c r="L276" i="9"/>
  <c r="L738" i="9"/>
  <c r="L696" i="9"/>
  <c r="L402" i="9"/>
  <c r="L360" i="9"/>
  <c r="L822" i="9"/>
  <c r="L780" i="9"/>
  <c r="L948" i="9"/>
  <c r="L906" i="9"/>
  <c r="L864" i="9"/>
  <c r="L25" i="9"/>
  <c r="L445" i="9"/>
  <c r="L67" i="9"/>
  <c r="L487" i="9"/>
  <c r="L109" i="9"/>
  <c r="L529" i="9"/>
  <c r="L151" i="9"/>
  <c r="L571" i="9"/>
  <c r="L193" i="9"/>
  <c r="L613" i="9"/>
  <c r="L235" i="9"/>
  <c r="L655" i="9"/>
  <c r="L319" i="9"/>
  <c r="L277" i="9"/>
  <c r="L739" i="9"/>
  <c r="L697" i="9"/>
  <c r="L403" i="9"/>
  <c r="L361" i="9"/>
  <c r="L823" i="9"/>
  <c r="L781" i="9"/>
  <c r="L949" i="9"/>
  <c r="L907" i="9"/>
  <c r="L865" i="9"/>
  <c r="L26" i="9"/>
  <c r="L446" i="9"/>
  <c r="L68" i="9"/>
  <c r="L488" i="9"/>
  <c r="L110" i="9"/>
  <c r="L530" i="9"/>
  <c r="L152" i="9"/>
  <c r="L572" i="9"/>
  <c r="L194" i="9"/>
  <c r="L614" i="9"/>
  <c r="L236" i="9"/>
  <c r="L656" i="9"/>
  <c r="L320" i="9"/>
  <c r="L278" i="9"/>
  <c r="L740" i="9"/>
  <c r="L698" i="9"/>
  <c r="L404" i="9"/>
  <c r="L362" i="9"/>
  <c r="L824" i="9"/>
  <c r="L782" i="9"/>
  <c r="L950" i="9"/>
  <c r="L908" i="9"/>
  <c r="L866" i="9"/>
  <c r="L27" i="9"/>
  <c r="L447" i="9"/>
  <c r="L69" i="9"/>
  <c r="L489" i="9"/>
  <c r="L111" i="9"/>
  <c r="L531" i="9"/>
  <c r="L153" i="9"/>
  <c r="L573" i="9"/>
  <c r="L195" i="9"/>
  <c r="L615" i="9"/>
  <c r="L237" i="9"/>
  <c r="L657" i="9"/>
  <c r="L321" i="9"/>
  <c r="L279" i="9"/>
  <c r="L741" i="9"/>
  <c r="L699" i="9"/>
  <c r="L405" i="9"/>
  <c r="L363" i="9"/>
  <c r="L825" i="9"/>
  <c r="L783" i="9"/>
  <c r="L951" i="9"/>
  <c r="L909" i="9"/>
  <c r="L867" i="9"/>
  <c r="L28" i="9"/>
  <c r="L448" i="9"/>
  <c r="L70" i="9"/>
  <c r="L490" i="9"/>
  <c r="L112" i="9"/>
  <c r="L532" i="9"/>
  <c r="L154" i="9"/>
  <c r="L574" i="9"/>
  <c r="L196" i="9"/>
  <c r="L616" i="9"/>
  <c r="L238" i="9"/>
  <c r="L658" i="9"/>
  <c r="L322" i="9"/>
  <c r="L280" i="9"/>
  <c r="L742" i="9"/>
  <c r="L700" i="9"/>
  <c r="L406" i="9"/>
  <c r="L364" i="9"/>
  <c r="L826" i="9"/>
  <c r="L784" i="9"/>
  <c r="L952" i="9"/>
  <c r="L910" i="9"/>
  <c r="L868" i="9"/>
  <c r="L29" i="9"/>
  <c r="L449" i="9"/>
  <c r="L71" i="9"/>
  <c r="L491" i="9"/>
  <c r="L113" i="9"/>
  <c r="L533" i="9"/>
  <c r="L155" i="9"/>
  <c r="L575" i="9"/>
  <c r="L197" i="9"/>
  <c r="L617" i="9"/>
  <c r="L239" i="9"/>
  <c r="L659" i="9"/>
  <c r="L323" i="9"/>
  <c r="L281" i="9"/>
  <c r="L743" i="9"/>
  <c r="L701" i="9"/>
  <c r="L407" i="9"/>
  <c r="L365" i="9"/>
  <c r="L827" i="9"/>
  <c r="L785" i="9"/>
  <c r="L953" i="9"/>
  <c r="L911" i="9"/>
  <c r="L869" i="9"/>
  <c r="L30" i="9"/>
  <c r="L450" i="9"/>
  <c r="L72" i="9"/>
  <c r="L492" i="9"/>
  <c r="L114" i="9"/>
  <c r="L534" i="9"/>
  <c r="L156" i="9"/>
  <c r="L576" i="9"/>
  <c r="L198" i="9"/>
  <c r="L618" i="9"/>
  <c r="L240" i="9"/>
  <c r="L660" i="9"/>
  <c r="L324" i="9"/>
  <c r="L282" i="9"/>
  <c r="L744" i="9"/>
  <c r="L702" i="9"/>
  <c r="L408" i="9"/>
  <c r="L366" i="9"/>
  <c r="L828" i="9"/>
  <c r="L786" i="9"/>
  <c r="L954" i="9"/>
  <c r="L912" i="9"/>
  <c r="L870" i="9"/>
  <c r="L31" i="9"/>
  <c r="L451" i="9"/>
  <c r="L73" i="9"/>
  <c r="L493" i="9"/>
  <c r="L115" i="9"/>
  <c r="L535" i="9"/>
  <c r="L157" i="9"/>
  <c r="L577" i="9"/>
  <c r="L199" i="9"/>
  <c r="L619" i="9"/>
  <c r="L241" i="9"/>
  <c r="L661" i="9"/>
  <c r="L325" i="9"/>
  <c r="L283" i="9"/>
  <c r="L745" i="9"/>
  <c r="L703" i="9"/>
  <c r="L409" i="9"/>
  <c r="L367" i="9"/>
  <c r="L829" i="9"/>
  <c r="L787" i="9"/>
  <c r="L955" i="9"/>
  <c r="L913" i="9"/>
  <c r="L871" i="9"/>
  <c r="L32" i="9"/>
  <c r="L452" i="9"/>
  <c r="L74" i="9"/>
  <c r="L494" i="9"/>
  <c r="L116" i="9"/>
  <c r="L536" i="9"/>
  <c r="L158" i="9"/>
  <c r="L578" i="9"/>
  <c r="L200" i="9"/>
  <c r="L620" i="9"/>
  <c r="L242" i="9"/>
  <c r="L662" i="9"/>
  <c r="L326" i="9"/>
  <c r="L284" i="9"/>
  <c r="L746" i="9"/>
  <c r="L704" i="9"/>
  <c r="L410" i="9"/>
  <c r="L368" i="9"/>
  <c r="L830" i="9"/>
  <c r="L788" i="9"/>
  <c r="L956" i="9"/>
  <c r="L914" i="9"/>
  <c r="L872" i="9"/>
  <c r="L33" i="9"/>
  <c r="L453" i="9"/>
  <c r="L75" i="9"/>
  <c r="L495" i="9"/>
  <c r="L117" i="9"/>
  <c r="L537" i="9"/>
  <c r="L159" i="9"/>
  <c r="L579" i="9"/>
  <c r="L201" i="9"/>
  <c r="L621" i="9"/>
  <c r="L243" i="9"/>
  <c r="L663" i="9"/>
  <c r="L327" i="9"/>
  <c r="L285" i="9"/>
  <c r="L747" i="9"/>
  <c r="L705" i="9"/>
  <c r="L411" i="9"/>
  <c r="L369" i="9"/>
  <c r="L831" i="9"/>
  <c r="L789" i="9"/>
  <c r="L957" i="9"/>
  <c r="L915" i="9"/>
  <c r="L873" i="9"/>
  <c r="L34" i="9"/>
  <c r="L454" i="9"/>
  <c r="L76" i="9"/>
  <c r="L496" i="9"/>
  <c r="L118" i="9"/>
  <c r="L538" i="9"/>
  <c r="L160" i="9"/>
  <c r="L580" i="9"/>
  <c r="L202" i="9"/>
  <c r="L622" i="9"/>
  <c r="L244" i="9"/>
  <c r="L664" i="9"/>
  <c r="L328" i="9"/>
  <c r="L286" i="9"/>
  <c r="L748" i="9"/>
  <c r="L706" i="9"/>
  <c r="L412" i="9"/>
  <c r="L370" i="9"/>
  <c r="L832" i="9"/>
  <c r="L790" i="9"/>
  <c r="L958" i="9"/>
  <c r="L916" i="9"/>
  <c r="L874" i="9"/>
  <c r="L35" i="9"/>
  <c r="L455" i="9"/>
  <c r="L77" i="9"/>
  <c r="L497" i="9"/>
  <c r="L119" i="9"/>
  <c r="L539" i="9"/>
  <c r="L161" i="9"/>
  <c r="L581" i="9"/>
  <c r="L203" i="9"/>
  <c r="L623" i="9"/>
  <c r="L245" i="9"/>
  <c r="L665" i="9"/>
  <c r="L329" i="9"/>
  <c r="L287" i="9"/>
  <c r="L749" i="9"/>
  <c r="L707" i="9"/>
  <c r="L413" i="9"/>
  <c r="L371" i="9"/>
  <c r="L833" i="9"/>
  <c r="L791" i="9"/>
  <c r="L959" i="9"/>
  <c r="L917" i="9"/>
  <c r="L875" i="9"/>
  <c r="L36" i="9"/>
  <c r="L456" i="9"/>
  <c r="L78" i="9"/>
  <c r="L498" i="9"/>
  <c r="L120" i="9"/>
  <c r="L540" i="9"/>
  <c r="L162" i="9"/>
  <c r="L582" i="9"/>
  <c r="L204" i="9"/>
  <c r="L624" i="9"/>
  <c r="L246" i="9"/>
  <c r="L666" i="9"/>
  <c r="L330" i="9"/>
  <c r="L288" i="9"/>
  <c r="L750" i="9"/>
  <c r="L708" i="9"/>
  <c r="L414" i="9"/>
  <c r="L372" i="9"/>
  <c r="L834" i="9"/>
  <c r="L792" i="9"/>
  <c r="L960" i="9"/>
  <c r="L918" i="9"/>
  <c r="L876" i="9"/>
  <c r="L37" i="9"/>
  <c r="L457" i="9"/>
  <c r="L79" i="9"/>
  <c r="L499" i="9"/>
  <c r="L121" i="9"/>
  <c r="L541" i="9"/>
  <c r="L163" i="9"/>
  <c r="L583" i="9"/>
  <c r="L205" i="9"/>
  <c r="L625" i="9"/>
  <c r="L247" i="9"/>
  <c r="L667" i="9"/>
  <c r="L331" i="9"/>
  <c r="L289" i="9"/>
  <c r="L751" i="9"/>
  <c r="L709" i="9"/>
  <c r="L415" i="9"/>
  <c r="L373" i="9"/>
  <c r="L835" i="9"/>
  <c r="L793" i="9"/>
  <c r="L961" i="9"/>
  <c r="L919" i="9"/>
  <c r="L877" i="9"/>
  <c r="L38" i="9"/>
  <c r="L458" i="9"/>
  <c r="L80" i="9"/>
  <c r="L500" i="9"/>
  <c r="L122" i="9"/>
  <c r="L542" i="9"/>
  <c r="L164" i="9"/>
  <c r="L584" i="9"/>
  <c r="L206" i="9"/>
  <c r="L626" i="9"/>
  <c r="L248" i="9"/>
  <c r="L668" i="9"/>
  <c r="L332" i="9"/>
  <c r="L290" i="9"/>
  <c r="L752" i="9"/>
  <c r="L710" i="9"/>
  <c r="L416" i="9"/>
  <c r="L374" i="9"/>
  <c r="L836" i="9"/>
  <c r="L794" i="9"/>
  <c r="L962" i="9"/>
  <c r="L920" i="9"/>
  <c r="L878" i="9"/>
  <c r="L39" i="9"/>
  <c r="L459" i="9"/>
  <c r="L81" i="9"/>
  <c r="L501" i="9"/>
  <c r="L123" i="9"/>
  <c r="L543" i="9"/>
  <c r="L165" i="9"/>
  <c r="L585" i="9"/>
  <c r="L207" i="9"/>
  <c r="L627" i="9"/>
  <c r="L249" i="9"/>
  <c r="L669" i="9"/>
  <c r="L333" i="9"/>
  <c r="L291" i="9"/>
  <c r="L753" i="9"/>
  <c r="L711" i="9"/>
  <c r="L417" i="9"/>
  <c r="L375" i="9"/>
  <c r="L837" i="9"/>
  <c r="L795" i="9"/>
  <c r="L963" i="9"/>
  <c r="L921" i="9"/>
  <c r="L879" i="9"/>
  <c r="L40" i="9"/>
  <c r="L460" i="9"/>
  <c r="L82" i="9"/>
  <c r="L502" i="9"/>
  <c r="L124" i="9"/>
  <c r="L544" i="9"/>
  <c r="L166" i="9"/>
  <c r="L586" i="9"/>
  <c r="L208" i="9"/>
  <c r="L628" i="9"/>
  <c r="L250" i="9"/>
  <c r="L670" i="9"/>
  <c r="L334" i="9"/>
  <c r="L292" i="9"/>
  <c r="L754" i="9"/>
  <c r="L712" i="9"/>
  <c r="L418" i="9"/>
  <c r="L376" i="9"/>
  <c r="L838" i="9"/>
  <c r="L796" i="9"/>
  <c r="L964" i="9"/>
  <c r="L922" i="9"/>
  <c r="L880" i="9"/>
  <c r="L41" i="9"/>
  <c r="L461" i="9"/>
  <c r="L83" i="9"/>
  <c r="L503" i="9"/>
  <c r="L125" i="9"/>
  <c r="L545" i="9"/>
  <c r="L167" i="9"/>
  <c r="L587" i="9"/>
  <c r="L209" i="9"/>
  <c r="L629" i="9"/>
  <c r="L251" i="9"/>
  <c r="L671" i="9"/>
  <c r="L335" i="9"/>
  <c r="L293" i="9"/>
  <c r="L755" i="9"/>
  <c r="L713" i="9"/>
  <c r="L419" i="9"/>
  <c r="L377" i="9"/>
  <c r="L839" i="9"/>
  <c r="L797" i="9"/>
  <c r="L965" i="9"/>
  <c r="L923" i="9"/>
  <c r="L881" i="9"/>
  <c r="L42" i="9"/>
  <c r="L462" i="9"/>
  <c r="L84" i="9"/>
  <c r="L504" i="9"/>
  <c r="L126" i="9"/>
  <c r="L546" i="9"/>
  <c r="L168" i="9"/>
  <c r="L588" i="9"/>
  <c r="L210" i="9"/>
  <c r="L630" i="9"/>
  <c r="L252" i="9"/>
  <c r="L672" i="9"/>
  <c r="L336" i="9"/>
  <c r="L294" i="9"/>
  <c r="L756" i="9"/>
  <c r="L714" i="9"/>
  <c r="L420" i="9"/>
  <c r="L378" i="9"/>
  <c r="L840" i="9"/>
  <c r="L798" i="9"/>
  <c r="L966" i="9"/>
  <c r="L924" i="9"/>
  <c r="L882" i="9"/>
  <c r="L43" i="9"/>
  <c r="L463" i="9"/>
  <c r="L85" i="9"/>
  <c r="L505" i="9"/>
  <c r="L127" i="9"/>
  <c r="L547" i="9"/>
  <c r="L169" i="9"/>
  <c r="L589" i="9"/>
  <c r="L211" i="9"/>
  <c r="L631" i="9"/>
  <c r="L253" i="9"/>
  <c r="L673" i="9"/>
  <c r="L337" i="9"/>
  <c r="L295" i="9"/>
  <c r="L757" i="9"/>
  <c r="L715" i="9"/>
  <c r="L421" i="9"/>
  <c r="L379" i="9"/>
  <c r="L841" i="9"/>
  <c r="L799" i="9"/>
  <c r="L967" i="9"/>
  <c r="L925" i="9"/>
  <c r="L883" i="9"/>
  <c r="AV4" i="1" l="1"/>
  <c r="AV5" i="1"/>
  <c r="AV6" i="1"/>
  <c r="AV7" i="1"/>
  <c r="AV8" i="1"/>
  <c r="AV9" i="1"/>
  <c r="AV10" i="1"/>
  <c r="AV11" i="1"/>
  <c r="AV12" i="1"/>
  <c r="AV13" i="1"/>
  <c r="AV14" i="1"/>
  <c r="AV15" i="1"/>
  <c r="AV16" i="1"/>
  <c r="AV17" i="1"/>
  <c r="AV18" i="1"/>
  <c r="AV19" i="1"/>
  <c r="AV20" i="1"/>
  <c r="AV21" i="1"/>
  <c r="AV22" i="1"/>
  <c r="AV3" i="1"/>
  <c r="X49" i="4"/>
  <c r="U49" i="4"/>
  <c r="R49" i="4"/>
  <c r="O49" i="4"/>
  <c r="L49" i="4"/>
  <c r="AC24" i="4"/>
  <c r="G4" i="5"/>
  <c r="E4" i="5"/>
  <c r="J79" i="4"/>
  <c r="J80" i="4" s="1"/>
  <c r="J81" i="4" s="1"/>
  <c r="D21" i="4"/>
  <c r="C15" i="5"/>
  <c r="F15" i="5" s="1"/>
  <c r="G15" i="5" s="1"/>
  <c r="C16" i="5"/>
  <c r="C18" i="5"/>
  <c r="C19" i="5"/>
  <c r="C20" i="5"/>
  <c r="C21" i="5"/>
  <c r="C22" i="5"/>
  <c r="C23" i="5"/>
  <c r="C24" i="5"/>
  <c r="C25" i="5"/>
  <c r="C26" i="5"/>
  <c r="C27" i="5"/>
  <c r="C29" i="5"/>
  <c r="C30" i="5"/>
  <c r="C31" i="5"/>
  <c r="C32" i="5"/>
  <c r="C33" i="5"/>
  <c r="C34" i="5"/>
  <c r="C35" i="5"/>
  <c r="C17" i="5"/>
  <c r="C7" i="5"/>
  <c r="C8" i="5"/>
  <c r="C9" i="5"/>
  <c r="C10" i="5"/>
  <c r="C11" i="5"/>
  <c r="C4" i="5"/>
  <c r="C5" i="5"/>
  <c r="C6" i="5"/>
  <c r="C3" i="5"/>
  <c r="D6" i="5" l="1"/>
  <c r="E6" i="5"/>
  <c r="D11" i="5"/>
  <c r="E11" i="5"/>
  <c r="D10" i="5"/>
  <c r="E10" i="5"/>
  <c r="D9" i="5"/>
  <c r="E9" i="5"/>
  <c r="D8" i="5"/>
  <c r="E8" i="5"/>
  <c r="D7" i="5"/>
  <c r="E7" i="5"/>
  <c r="D5" i="5"/>
  <c r="E5" i="5" s="1"/>
  <c r="K6" i="5"/>
  <c r="J6" i="5"/>
  <c r="H6" i="5"/>
  <c r="I6" i="5"/>
  <c r="K11" i="5"/>
  <c r="J11" i="5"/>
  <c r="I11" i="5"/>
  <c r="H11" i="5"/>
  <c r="K10" i="5"/>
  <c r="J10" i="5"/>
  <c r="I10" i="5"/>
  <c r="H10" i="5"/>
  <c r="K9" i="5"/>
  <c r="J9" i="5"/>
  <c r="I9" i="5"/>
  <c r="H9" i="5"/>
  <c r="K8" i="5"/>
  <c r="J8" i="5"/>
  <c r="I8" i="5"/>
  <c r="H8" i="5"/>
  <c r="K7" i="5"/>
  <c r="J7" i="5"/>
  <c r="I7" i="5"/>
  <c r="H7" i="5"/>
  <c r="F17" i="5"/>
  <c r="G17" i="5"/>
  <c r="K35" i="5"/>
  <c r="J35" i="5"/>
  <c r="I35" i="5"/>
  <c r="H35" i="5"/>
  <c r="K34" i="5"/>
  <c r="J34" i="5"/>
  <c r="I34" i="5"/>
  <c r="H34" i="5"/>
  <c r="K33" i="5"/>
  <c r="J33" i="5"/>
  <c r="I33" i="5"/>
  <c r="H33" i="5"/>
  <c r="K32" i="5"/>
  <c r="J32" i="5"/>
  <c r="I32" i="5"/>
  <c r="H32" i="5"/>
  <c r="K31" i="5"/>
  <c r="J31" i="5"/>
  <c r="I31" i="5"/>
  <c r="H31" i="5"/>
  <c r="F25" i="5"/>
  <c r="G25" i="5"/>
  <c r="F24" i="5"/>
  <c r="G24" i="5"/>
  <c r="F23" i="5"/>
  <c r="G23" i="5"/>
  <c r="F22" i="5"/>
  <c r="G22" i="5"/>
  <c r="F21" i="5"/>
  <c r="G21" i="5"/>
  <c r="F20" i="5"/>
  <c r="G20" i="5"/>
  <c r="F19" i="5"/>
  <c r="G19" i="5"/>
  <c r="F18" i="5"/>
  <c r="G18" i="5"/>
  <c r="F16" i="5"/>
  <c r="G16" i="5"/>
  <c r="D17" i="5"/>
  <c r="E17" i="5" s="1"/>
  <c r="E35" i="5"/>
  <c r="D35" i="5"/>
  <c r="E34" i="5"/>
  <c r="D34" i="5"/>
  <c r="E33" i="5"/>
  <c r="D33" i="5"/>
  <c r="E32" i="5"/>
  <c r="D32" i="5"/>
  <c r="E31" i="5"/>
  <c r="D31" i="5"/>
  <c r="D25" i="5"/>
  <c r="E25" i="5"/>
  <c r="D24" i="5"/>
  <c r="E24" i="5"/>
  <c r="D23" i="5"/>
  <c r="E23" i="5"/>
  <c r="D22" i="5"/>
  <c r="E22" i="5"/>
  <c r="D21" i="5"/>
  <c r="E21" i="5"/>
  <c r="D20" i="5"/>
  <c r="E20" i="5"/>
  <c r="D19" i="5"/>
  <c r="E19" i="5"/>
  <c r="D18" i="5"/>
  <c r="E18" i="5"/>
  <c r="D16" i="5"/>
  <c r="E16" i="5"/>
  <c r="D15" i="5"/>
  <c r="E15" i="5" s="1"/>
  <c r="G31" i="5" l="1"/>
  <c r="F31" i="5"/>
  <c r="G32" i="5"/>
  <c r="F32" i="5"/>
  <c r="G33" i="5"/>
  <c r="F33" i="5"/>
  <c r="G34" i="5"/>
  <c r="F34" i="5"/>
  <c r="G35" i="5"/>
  <c r="F3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1DBF06-8D77-47F8-B9BD-6C19B6AFFB42}"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<sst xmlns="http://schemas.openxmlformats.org/spreadsheetml/2006/main" count="8299" uniqueCount="275">
  <si>
    <t>Column1</t>
  </si>
  <si>
    <t>load_case</t>
  </si>
  <si>
    <t>101</t>
  </si>
  <si>
    <t>201</t>
  </si>
  <si>
    <t>102</t>
  </si>
  <si>
    <t>202</t>
  </si>
  <si>
    <t>103</t>
  </si>
  <si>
    <t>203</t>
  </si>
  <si>
    <t>104</t>
  </si>
  <si>
    <t>204</t>
  </si>
  <si>
    <t>105</t>
  </si>
  <si>
    <t>205</t>
  </si>
  <si>
    <t>106</t>
  </si>
  <si>
    <t>206</t>
  </si>
  <si>
    <t>112</t>
  </si>
  <si>
    <t>111</t>
  </si>
  <si>
    <t>212</t>
  </si>
  <si>
    <t>211</t>
  </si>
  <si>
    <t>114</t>
  </si>
  <si>
    <t>113</t>
  </si>
  <si>
    <t>214</t>
  </si>
  <si>
    <t>213</t>
  </si>
  <si>
    <t>Hori/vert</t>
  </si>
  <si>
    <t>Self weight (Self-weight)</t>
  </si>
  <si>
    <t>vert</t>
  </si>
  <si>
    <t>Permanent Superimposed Dead Load (Self-weight)</t>
  </si>
  <si>
    <t>Pavement (Self-weight)</t>
  </si>
  <si>
    <t>Horizontal Soil Pressure  due to Pavement self-weight at Rest K0 (Self-
weight)</t>
  </si>
  <si>
    <t>Hori</t>
  </si>
  <si>
    <t>Horizontal Soil Pressure due to Pavement self-weight at Active Ka (Self-
weight)</t>
  </si>
  <si>
    <t>Eff. Vertical Soil Pressure, WL at GL &amp; +1.0m &amp; base</t>
  </si>
  <si>
    <t>Vert</t>
  </si>
  <si>
    <t>Eff. Horizontal Soil Pressure at Rest, K0, WL at GL &amp; +1.0m &amp; base L&amp;R</t>
  </si>
  <si>
    <t>Total Vertical Soil Pressure Roof, WT at 5.0m BGL</t>
  </si>
  <si>
    <t xml:space="preserve">Eff. Horizontal Soil Pressure at Active, Ka, WT at 5.0mBGL L&amp;R </t>
  </si>
  <si>
    <t>Eff. Vertical Soil Pressure, WL at base</t>
  </si>
  <si>
    <t>Eff. Horizontal Soil Pressure at Rest, K0, WL at base (L&amp;R)</t>
  </si>
  <si>
    <t xml:space="preserve">Eff. Vertical Soil Pressure Roof, 1.5m excavation above Roof Slab </t>
  </si>
  <si>
    <t xml:space="preserve">Eff. Vertical Soil Pressure, WT at 1.5mBGL (L) and 4.5mBGL (R) </t>
  </si>
  <si>
    <t>Eff. Horizontal Soil Pressure at Rest, K0, WT at 1.5mBGL (L) and 
4.5mBGL (R) L</t>
  </si>
  <si>
    <t xml:space="preserve">Eff. Horizontal Soil Pressure at Active, Ka,, WT at 1.5mBGL (L) and 
4.5mBGL (R) R </t>
  </si>
  <si>
    <t xml:space="preserve">Eff. Vertical Soil Pressure, WT at 1.5mBGL (R) and 4.5mBGL (L) </t>
  </si>
  <si>
    <t>Eff. Horizontal Soil Pressure at Rest, K0,, WT at 1.5mBGL (R) and 
4.5mBGL (L) R</t>
  </si>
  <si>
    <t>Eff. Horizontal Soil Pressure at Active, Ka,, WT at 1.5mBGL (R) and 
4.5mBGL (L)  L</t>
  </si>
  <si>
    <t xml:space="preserve">Hydrostatic Vertical Roof, WT at GL </t>
  </si>
  <si>
    <t xml:space="preserve">Hydrostatic Lateral , WT at GL L&amp;R </t>
  </si>
  <si>
    <t>Hydrostatic Vertical Roof, WT at FL +1.0m,Hydrostatic Lateral , WT at FL +1.0m  L&amp;R, Hydrostatic Uplift Base, WT at FL +1.0m</t>
  </si>
  <si>
    <t>Vert/hori</t>
  </si>
  <si>
    <t xml:space="preserve">35-Hydrostatic Vertical + Uplift Pressure ; WT at 5m Below GL </t>
  </si>
  <si>
    <t>36-Hydrostatic Lateral Pressure ( Left &amp; Right); WT at 5m Below GL</t>
  </si>
  <si>
    <t>37-Hydrostatic Vertical and Uplift (Roof &amp; Base); WT at 1.5m below GL due to excavation</t>
  </si>
  <si>
    <t>38-Hydrostatic Vertical Pressure (Roof); WT at 1.5m Below GL  &amp; 4.5m below GL (Right)</t>
  </si>
  <si>
    <t>39-Hydrostatic Lateral Pressure(Left &amp; Right);</t>
  </si>
  <si>
    <t>40-Uplift (Base); WT at 1.5m Below GL &amp; 4.5m below GL (Right)</t>
  </si>
  <si>
    <t>41-Hydrostatic Vertical Pressure (Roof); WT at 4.5m Below GL  &amp; 1.5m below GL (Right)</t>
  </si>
  <si>
    <t>42-Hydrostatic Lateral Pressure(Left &amp; Right);</t>
  </si>
  <si>
    <t>43-Uplift (Base); WT at 4.5m Below GL &amp; 1.5m below GL (Right)</t>
  </si>
  <si>
    <t>51-Internal Live Load</t>
  </si>
  <si>
    <t>52-Surcharge (Roof)</t>
  </si>
  <si>
    <t>53-Lateral Surcharge (Left &amp; Right)</t>
  </si>
  <si>
    <t>54-Lateral Surcharge (Left )</t>
  </si>
  <si>
    <t>55-Lateral Surcharge (Right)</t>
  </si>
  <si>
    <t>56-Construction Load (Roof)</t>
  </si>
  <si>
    <t>57-Lateral Construction (Left &amp; Right)</t>
  </si>
  <si>
    <t xml:space="preserve">Hydrostatic Uplift Base, WT at GL </t>
  </si>
  <si>
    <t>Boundary LHS</t>
  </si>
  <si>
    <t>Level    LHS</t>
  </si>
  <si>
    <t>Thickness to layer above</t>
  </si>
  <si>
    <t>g</t>
  </si>
  <si>
    <t>gsat</t>
  </si>
  <si>
    <t>K0</t>
  </si>
  <si>
    <t>Ka</t>
  </si>
  <si>
    <t>Load Case 11</t>
  </si>
  <si>
    <t>Cumulative sum of vertical pressures above layer (12)</t>
  </si>
  <si>
    <t>Load Case 12</t>
  </si>
  <si>
    <t>Load Case 13</t>
  </si>
  <si>
    <t>Cumulative sum of vertical pressures above layer (14)</t>
  </si>
  <si>
    <t>Load Case 14</t>
  </si>
  <si>
    <t>Load Case 15</t>
  </si>
  <si>
    <t>Load Case 16</t>
  </si>
  <si>
    <t>Load Case 17</t>
  </si>
  <si>
    <t>Cumulative sum of vertical pressures above layer (16)</t>
  </si>
  <si>
    <t>Load Case 18</t>
  </si>
  <si>
    <t>Cumulative sum of vertical pressures above layer (19)</t>
  </si>
  <si>
    <t>Load Case 19</t>
  </si>
  <si>
    <t>Load Case 21</t>
  </si>
  <si>
    <t>Cumulative sum of vertical pressures above layer (23)</t>
  </si>
  <si>
    <t>Load Case 23</t>
  </si>
  <si>
    <t>Load Case 53</t>
  </si>
  <si>
    <t>Load Case 56</t>
  </si>
  <si>
    <t>Load Case 3</t>
  </si>
  <si>
    <t>Load Case 6</t>
  </si>
  <si>
    <t>grd type</t>
  </si>
  <si>
    <t>Fill</t>
  </si>
  <si>
    <t>Ground Lvl</t>
  </si>
  <si>
    <t xml:space="preserve"> ----</t>
  </si>
  <si>
    <t>1.5m BGL</t>
  </si>
  <si>
    <t>4.5m BGL</t>
  </si>
  <si>
    <t>5.0m BGL</t>
  </si>
  <si>
    <t>Box Roof</t>
  </si>
  <si>
    <t>Box Roof CL</t>
  </si>
  <si>
    <t>E</t>
  </si>
  <si>
    <t>Box Base CL</t>
  </si>
  <si>
    <t xml:space="preserve">Box Base </t>
  </si>
  <si>
    <t>EARTH PRESSURE CALCULATOR (RHS/SOUTH)</t>
  </si>
  <si>
    <t>4.5BGL</t>
  </si>
  <si>
    <t>1.5BGL</t>
  </si>
  <si>
    <t>Boundary RHS</t>
  </si>
  <si>
    <t>Level RHS</t>
  </si>
  <si>
    <t>g'</t>
  </si>
  <si>
    <t>Cumulative sum of vertical pressures above layer (20)</t>
  </si>
  <si>
    <t>Load Case 20</t>
  </si>
  <si>
    <t>Cumulative sum of vertical pressures above layer (22)</t>
  </si>
  <si>
    <t>Load Case 22</t>
  </si>
  <si>
    <t>WATER PRESSURE CALCULATOR (LHS)</t>
  </si>
  <si>
    <t>Boundary</t>
  </si>
  <si>
    <t>Level</t>
  </si>
  <si>
    <t>Cumulative sum of vertical pressures above layer (31-33)</t>
  </si>
  <si>
    <t>Load Case 31</t>
  </si>
  <si>
    <t>Load Case 32</t>
  </si>
  <si>
    <t>Load Case 33</t>
  </si>
  <si>
    <t>Cumulative sum of vertical pressures above layer (34)</t>
  </si>
  <si>
    <t>Load Case 34</t>
  </si>
  <si>
    <t>Cumulative sum of vertical pressures above layer (35-36)</t>
  </si>
  <si>
    <t>Load Case 35</t>
  </si>
  <si>
    <t>Load Case 36</t>
  </si>
  <si>
    <t>Cumulative sum of vertical pressures above layer (37)</t>
  </si>
  <si>
    <t>Load Case 37</t>
  </si>
  <si>
    <t>Load Case 38</t>
  </si>
  <si>
    <t>Cumulative sum of vertical pressures above layer (39 East)</t>
  </si>
  <si>
    <t>Cumulative sum of vertical pressures above layer (39 West)</t>
  </si>
  <si>
    <t>Load Case 39</t>
  </si>
  <si>
    <t>Load Case 40</t>
  </si>
  <si>
    <t>Load Case 41</t>
  </si>
  <si>
    <t>Load Case 42</t>
  </si>
  <si>
    <t>Load Case 43</t>
  </si>
  <si>
    <t>-</t>
  </si>
  <si>
    <t>WATER PRESSURE CALCULATOR (RHS)</t>
  </si>
  <si>
    <t>Load Case</t>
  </si>
  <si>
    <t>Vertical Load (Roof)</t>
  </si>
  <si>
    <t>Vertical Load (Base)</t>
  </si>
  <si>
    <t>Horizontal Load</t>
  </si>
  <si>
    <t>Left</t>
  </si>
  <si>
    <t>Right</t>
  </si>
  <si>
    <t>Roof Left</t>
  </si>
  <si>
    <t>Base Left</t>
  </si>
  <si>
    <t>Roof Right</t>
  </si>
  <si>
    <t>Base Right</t>
  </si>
  <si>
    <t xml:space="preserve">31-Hydrostatic Vertical Roof, WT at GL </t>
  </si>
  <si>
    <t xml:space="preserve">32-Hydrostatic Lateral , WT at GL L&amp;R </t>
  </si>
  <si>
    <t xml:space="preserve">34-Hydrostatic Vertical Roof, WT at FL +1.0m </t>
  </si>
  <si>
    <t>load_combination</t>
  </si>
  <si>
    <t>BOD</t>
  </si>
  <si>
    <t>37/38</t>
  </si>
  <si>
    <t>47/48</t>
  </si>
  <si>
    <t>LC</t>
  </si>
  <si>
    <t>33/37</t>
  </si>
  <si>
    <t>1.1.1_ULS</t>
  </si>
  <si>
    <t>1.1.3_SLS</t>
  </si>
  <si>
    <t>1.2.1_ULS</t>
  </si>
  <si>
    <t>1.2.3_SLS</t>
  </si>
  <si>
    <t>1.7.2_ULS</t>
  </si>
  <si>
    <t>1.7.4_SLS</t>
  </si>
  <si>
    <t>2.4.1_ULS</t>
  </si>
  <si>
    <t>2.4.3_SLS</t>
  </si>
  <si>
    <t>3.1.2_ULS</t>
  </si>
  <si>
    <t>3.1.4_SLS</t>
  </si>
  <si>
    <t>3.3.2_ULS</t>
  </si>
  <si>
    <t>3.3.4_SLS</t>
  </si>
  <si>
    <t>43.5.1_ULS</t>
  </si>
  <si>
    <t>43.5.2_ULS</t>
  </si>
  <si>
    <t>MAX VERT, MAX HORI</t>
  </si>
  <si>
    <t>MAX VERT, MIN HORI</t>
  </si>
  <si>
    <t>MIN VERT, MAX HORI</t>
  </si>
  <si>
    <t>UNEVEN WATER AND AIRCARFT LOAD, MAX VERT, MAX HORI</t>
  </si>
  <si>
    <t>UNEVEN WATER AND AIRCARFT LOAD, MAX VERT, MIN HORI</t>
  </si>
  <si>
    <t>UNEVEN WATER AND AIRCARFT LOAD, MIN VERT, MAX HORI</t>
  </si>
  <si>
    <t>WL GL</t>
  </si>
  <si>
    <t>WL FL</t>
  </si>
  <si>
    <t>WL EXCAVA</t>
  </si>
  <si>
    <t>WL -5</t>
  </si>
  <si>
    <t>WL 1.5 L 4.5 R</t>
  </si>
  <si>
    <t>WL 4.5 L 1.5 R</t>
  </si>
  <si>
    <t>WL BASE END CONSTR</t>
  </si>
  <si>
    <t>ULS</t>
  </si>
  <si>
    <t>ULS NO LL</t>
  </si>
  <si>
    <t>SLS</t>
  </si>
  <si>
    <t>SLS NO LL</t>
  </si>
  <si>
    <t>ULS DIFF HORI SOIL COEFF L AND R</t>
  </si>
  <si>
    <t>ULS DIFF HORI SOIL COEFF L AND R, NO LL</t>
  </si>
  <si>
    <t>SLS DIFF HORI SOIL COEFF L AND R</t>
  </si>
  <si>
    <t>SLS DIFF HORI SOIL COEFF L AND R, NO LL</t>
  </si>
  <si>
    <t>Column2</t>
  </si>
  <si>
    <t>Load case</t>
  </si>
  <si>
    <t>55-Lateral Surcharge (Right) ka</t>
  </si>
  <si>
    <t>55-Lateral Surcharge (Right) k0</t>
  </si>
  <si>
    <t>54-Lateral Surcharge (Left)  k0</t>
  </si>
  <si>
    <t>54-Lateral Surcharge (Left)  ka</t>
  </si>
  <si>
    <t>1</t>
  </si>
  <si>
    <t>2</t>
  </si>
  <si>
    <t>3</t>
  </si>
  <si>
    <t>4</t>
  </si>
  <si>
    <t>5</t>
  </si>
  <si>
    <t>11</t>
  </si>
  <si>
    <t>12</t>
  </si>
  <si>
    <t>13</t>
  </si>
  <si>
    <t>14</t>
  </si>
  <si>
    <t>17</t>
  </si>
  <si>
    <t>18</t>
  </si>
  <si>
    <t>19</t>
  </si>
  <si>
    <t>20</t>
  </si>
  <si>
    <t>21</t>
  </si>
  <si>
    <t>22</t>
  </si>
  <si>
    <t>23</t>
  </si>
  <si>
    <t>15</t>
  </si>
  <si>
    <t>16</t>
  </si>
  <si>
    <t>31</t>
  </si>
  <si>
    <t>32</t>
  </si>
  <si>
    <t>34</t>
  </si>
  <si>
    <t>342</t>
  </si>
  <si>
    <t>343</t>
  </si>
  <si>
    <t>35</t>
  </si>
  <si>
    <t>36</t>
  </si>
  <si>
    <t>354</t>
  </si>
  <si>
    <t>37</t>
  </si>
  <si>
    <t>38</t>
  </si>
  <si>
    <t>39</t>
  </si>
  <si>
    <t>40</t>
  </si>
  <si>
    <t>41</t>
  </si>
  <si>
    <t>42</t>
  </si>
  <si>
    <t>43</t>
  </si>
  <si>
    <t>52</t>
  </si>
  <si>
    <t>53</t>
  </si>
  <si>
    <t>54</t>
  </si>
  <si>
    <t>55</t>
  </si>
  <si>
    <t>51</t>
  </si>
  <si>
    <t>56</t>
  </si>
  <si>
    <t>57</t>
  </si>
  <si>
    <t>Column5</t>
  </si>
  <si>
    <t>Column9</t>
  </si>
  <si>
    <t>Factor</t>
  </si>
  <si>
    <t>43.5.3_SLS</t>
  </si>
  <si>
    <t>Load_combination</t>
  </si>
  <si>
    <t>first number</t>
  </si>
  <si>
    <t>second number</t>
  </si>
  <si>
    <t>third number</t>
  </si>
  <si>
    <t>43.5.4_SLS</t>
  </si>
  <si>
    <t>43.6.1_ULS</t>
  </si>
  <si>
    <t>43.6.3_SLS</t>
  </si>
  <si>
    <t>43.6.2_ULS</t>
  </si>
  <si>
    <t>43.6.4_SLS</t>
  </si>
  <si>
    <t>42-Hydrostatic Lateral Pressure(Left &amp; Right); WT at 4.5m Below GL &amp; 1.5m below GL (Right)</t>
  </si>
  <si>
    <t>39-Hydrostatic Lateral Pressure(Left &amp; Right); WT at 1.5m Below GL &amp; 4.5m below GL (Right)</t>
  </si>
  <si>
    <t>Load combination_named</t>
  </si>
  <si>
    <t>ComboType</t>
  </si>
  <si>
    <t>AutoDesign</t>
  </si>
  <si>
    <t>ModeNumber</t>
  </si>
  <si>
    <t>Custom</t>
  </si>
  <si>
    <t>Custom - Copy</t>
  </si>
  <si>
    <t>Custom - Copy.1</t>
  </si>
  <si>
    <t>Custom - Copy.2</t>
  </si>
  <si>
    <t>Linear Add</t>
  </si>
  <si>
    <t>No</t>
  </si>
  <si>
    <t/>
  </si>
  <si>
    <t>None</t>
  </si>
  <si>
    <t>Type</t>
  </si>
  <si>
    <t>DL</t>
  </si>
  <si>
    <t>LL</t>
  </si>
  <si>
    <t>Load_Combination</t>
  </si>
  <si>
    <t xml:space="preserve">Eff. Vertical Soil Pressure Roof, 4.5m excavation above Roof Slab </t>
  </si>
  <si>
    <t>Hydrostatic Vertical Roof, WT 4.5m BGL</t>
  </si>
  <si>
    <t>UPL_ULS</t>
  </si>
  <si>
    <t>UPL_SLS</t>
  </si>
  <si>
    <t>EXCAV GL -4.5,WL GL, no SDL, ULS</t>
  </si>
  <si>
    <t>EXCAV GL -4.5,WL GL, no SDL, SLS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</si>
</sst>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8"/>
      <name val="Calibri"/>
      <family val="2"/>
      <scheme val="minor"/>
    </font>
    <font>
      <u/>
      <sz val="10"/>
      <name val="Arial"/>
      <family val="2"/>
    </font>
    <font>
      <sz val="10"/>
      <color rgb="FF0000FF"/>
      <name val="Arial"/>
      <family val="2"/>
    </font>
    <font>
      <sz val="8"/>
      <name val="Arial"/>
      <family val="2"/>
    </font>
    <font>
      <sz val="10"/>
      <name val="Symbol"/>
      <family val="1"/>
      <charset val="2"/>
    </font>
    <font>
      <b/>
      <sz val="8"/>
      <name val="Arial"/>
      <family val="2"/>
    </font>
    <font>
      <sz val="6"/>
      <name val="Arial"/>
      <family val="2"/>
    </font>
    <font>
      <sz val="10"/>
      <name val="Arial"/>
      <family val="2"/>
    </font>
    <font>
      <sz val="8"/>
      <color rgb="FFFF0000"/>
      <name val="Arial"/>
      <family val="2"/>
    </font>
    <font>
      <i/>
      <sz val="10"/>
      <name val="Arial"/>
      <family val="2"/>
    </font>
    <font>
      <i/>
      <sz val="6"/>
      <name val="Arial"/>
      <family val="2"/>
    </font>
    <font>
      <i/>
      <sz val="8"/>
      <name val="Arial"/>
      <family val="2"/>
    </font>
    <font>
      <b/>
      <i/>
      <sz val="8"/>
      <name val="Arial"/>
      <family val="2"/>
    </font>
    <font>
      <b/>
      <sz val="11"/>
      <color theme="0"/>
      <name val="Calibri"/>
      <family val="2"/>
      <scheme val="minor"/>
    </font>
    <font>
      <sz val="8"/>
      <color indexed="10"/>
      <name val="Arial"/>
      <family val="2"/>
    </font>
    <font>
      <sz val="8"/>
      <color indexed="12"/>
      <name val="Arial"/>
      <family val="2"/>
    </font>
    <font>
      <sz val="11"/>
      <color rgb="FFFF0000"/>
      <name val="Calibri"/>
      <family val="2"/>
      <scheme val="minor"/>
    </font>
    <font>
      <sz val="11"/>
      <name val="Calibri"/>
      <family val="2"/>
      <scheme val="minor"/>
    </font>
    <font>
      <sz val="10"/>
      <color theme="1"/>
      <name val="Arial"/>
      <family val="2"/>
    </font>
    <font>
      <sz val="8"/>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indexed="22"/>
        <bgColor indexed="64"/>
      </patternFill>
    </fill>
    <fill>
      <patternFill patternType="solid">
        <fgColor rgb="FFFFFF00"/>
        <bgColor indexed="64"/>
      </patternFill>
    </fill>
    <fill>
      <patternFill patternType="solid">
        <fgColor rgb="FFFF0000"/>
        <bgColor indexed="64"/>
      </patternFill>
    </fill>
    <fill>
      <patternFill patternType="solid">
        <fgColor indexed="50"/>
        <bgColor indexed="64"/>
      </patternFill>
    </fill>
    <fill>
      <patternFill patternType="solid">
        <fgColor theme="0"/>
        <bgColor indexed="64"/>
      </patternFill>
    </fill>
    <fill>
      <patternFill patternType="solid">
        <fgColor rgb="FF92D050"/>
        <bgColor indexed="64"/>
      </patternFill>
    </fill>
  </fills>
  <borders count="29">
    <border>
      <left/>
      <right/>
      <top/>
      <bottom/>
      <diagonal/>
    </border>
    <border>
      <left style="dashed">
        <color indexed="44"/>
      </left>
      <right style="dashed">
        <color indexed="44"/>
      </right>
      <top style="dashed">
        <color indexed="44"/>
      </top>
      <bottom style="dashed">
        <color indexed="44"/>
      </bottom>
      <diagonal/>
    </border>
    <border>
      <left style="medium">
        <color indexed="64"/>
      </left>
      <right style="medium">
        <color indexed="64"/>
      </right>
      <top/>
      <bottom/>
      <diagonal/>
    </border>
    <border>
      <left style="medium">
        <color indexed="64"/>
      </left>
      <right/>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thin">
        <color indexed="64"/>
      </bottom>
      <diagonal/>
    </border>
    <border>
      <left style="dashed">
        <color indexed="44"/>
      </left>
      <right/>
      <top style="thin">
        <color indexed="64"/>
      </top>
      <bottom style="thin">
        <color indexed="64"/>
      </bottom>
      <diagonal/>
    </border>
    <border>
      <left style="dashed">
        <color indexed="44"/>
      </left>
      <right/>
      <top style="thin">
        <color indexed="64"/>
      </top>
      <bottom/>
      <diagonal/>
    </border>
    <border>
      <left style="dashed">
        <color indexed="44"/>
      </left>
      <right/>
      <top/>
      <bottom/>
      <diagonal/>
    </border>
    <border>
      <left style="dashed">
        <color indexed="44"/>
      </left>
      <right/>
      <top/>
      <bottom style="thin">
        <color indexed="64"/>
      </bottom>
      <diagonal/>
    </border>
    <border>
      <left/>
      <right/>
      <top style="thick">
        <color indexed="12"/>
      </top>
      <bottom/>
      <diagonal/>
    </border>
    <border>
      <left/>
      <right/>
      <top/>
      <bottom style="thick">
        <color indexed="12"/>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4">
    <xf numFmtId="0" fontId="0" fillId="0" borderId="0" xfId="0"/>
    <xf numFmtId="0" fontId="0" fillId="0" borderId="10" xfId="0" applyBorder="1" applyAlignment="1">
      <alignment horizontal="left" vertical="top" wrapText="1"/>
    </xf>
    <xf numFmtId="0" fontId="0" fillId="3" borderId="10" xfId="0" applyFill="1" applyBorder="1" applyAlignment="1">
      <alignment horizontal="left" vertical="top" wrapText="1"/>
    </xf>
    <xf numFmtId="0" fontId="14" fillId="2" borderId="10" xfId="0" applyFont="1" applyFill="1" applyBorder="1" applyAlignment="1">
      <alignment wrapText="1"/>
    </xf>
    <xf numFmtId="0" fontId="14" fillId="2" borderId="11" xfId="0" applyFont="1" applyFill="1" applyBorder="1" applyAlignment="1">
      <alignment wrapText="1"/>
    </xf>
    <xf numFmtId="0" fontId="0" fillId="3" borderId="11" xfId="0" applyFill="1" applyBorder="1" applyAlignment="1">
      <alignment wrapText="1"/>
    </xf>
    <xf numFmtId="0" fontId="0" fillId="0" borderId="11" xfId="0" applyBorder="1" applyAlignment="1">
      <alignment wrapText="1"/>
    </xf>
    <xf numFmtId="0" fontId="2" fillId="0" borderId="1" xfId="0" applyFont="1" applyBorder="1" applyAlignment="1">
      <alignment wrapText="1"/>
    </xf>
    <xf numFmtId="0" fontId="2" fillId="3" borderId="1" xfId="0" applyFont="1" applyFill="1" applyBorder="1" applyAlignment="1">
      <alignment wrapText="1"/>
    </xf>
    <xf numFmtId="0" fontId="2" fillId="3" borderId="10" xfId="0" applyFont="1" applyFill="1" applyBorder="1" applyAlignment="1">
      <alignment wrapText="1"/>
    </xf>
    <xf numFmtId="0" fontId="0" fillId="0" borderId="0" xfId="0" applyAlignment="1">
      <alignment horizontal="center"/>
    </xf>
    <xf numFmtId="0" fontId="14" fillId="2" borderId="0" xfId="0" applyFont="1" applyFill="1" applyAlignment="1">
      <alignment wrapText="1"/>
    </xf>
    <xf numFmtId="0" fontId="0" fillId="3" borderId="0" xfId="0" applyFill="1" applyAlignment="1">
      <alignment wrapText="1"/>
    </xf>
    <xf numFmtId="0" fontId="0" fillId="4" borderId="0" xfId="0" applyFill="1"/>
    <xf numFmtId="0" fontId="4" fillId="4" borderId="0" xfId="0" applyFont="1" applyFill="1" applyAlignment="1">
      <alignment horizontal="left" wrapText="1"/>
    </xf>
    <xf numFmtId="0" fontId="4" fillId="4" borderId="0" xfId="0" applyFont="1" applyFill="1" applyAlignment="1">
      <alignment wrapText="1"/>
    </xf>
    <xf numFmtId="0" fontId="4" fillId="4" borderId="0" xfId="0" applyFont="1" applyFill="1" applyAlignment="1">
      <alignment horizontal="right" wrapText="1"/>
    </xf>
    <xf numFmtId="0" fontId="5" fillId="4" borderId="0" xfId="0" applyFont="1" applyFill="1" applyAlignment="1">
      <alignment horizontal="right"/>
    </xf>
    <xf numFmtId="2" fontId="4" fillId="4" borderId="0" xfId="0" applyNumberFormat="1" applyFont="1" applyFill="1" applyAlignment="1">
      <alignment horizontal="right"/>
    </xf>
    <xf numFmtId="0" fontId="6" fillId="4" borderId="0" xfId="0" applyFont="1" applyFill="1" applyAlignment="1">
      <alignment horizontal="center" wrapText="1"/>
    </xf>
    <xf numFmtId="0" fontId="7" fillId="4" borderId="12" xfId="0" applyFont="1" applyFill="1" applyBorder="1" applyAlignment="1">
      <alignment horizontal="center" wrapText="1"/>
    </xf>
    <xf numFmtId="0" fontId="6" fillId="5" borderId="2" xfId="0" applyFont="1" applyFill="1" applyBorder="1" applyAlignment="1">
      <alignment horizontal="center" wrapText="1"/>
    </xf>
    <xf numFmtId="0" fontId="6" fillId="4" borderId="3" xfId="0" applyFont="1" applyFill="1" applyBorder="1" applyAlignment="1">
      <alignment horizontal="center" wrapText="1"/>
    </xf>
    <xf numFmtId="0" fontId="6" fillId="4" borderId="2" xfId="0" applyFont="1" applyFill="1" applyBorder="1" applyAlignment="1">
      <alignment horizontal="center" wrapText="1"/>
    </xf>
    <xf numFmtId="0" fontId="7" fillId="4" borderId="0" xfId="0" applyFont="1" applyFill="1" applyAlignment="1">
      <alignment horizontal="center" wrapText="1"/>
    </xf>
    <xf numFmtId="0" fontId="8" fillId="4" borderId="0" xfId="0" applyFont="1" applyFill="1" applyAlignment="1">
      <alignment horizontal="center"/>
    </xf>
    <xf numFmtId="0" fontId="4" fillId="4" borderId="4" xfId="0" applyFont="1" applyFill="1" applyBorder="1" applyAlignment="1">
      <alignment horizontal="left" wrapText="1"/>
    </xf>
    <xf numFmtId="0" fontId="4" fillId="4" borderId="4" xfId="0" applyFont="1" applyFill="1" applyBorder="1" applyAlignment="1">
      <alignment wrapText="1"/>
    </xf>
    <xf numFmtId="0" fontId="4" fillId="4" borderId="4" xfId="0" applyFont="1" applyFill="1" applyBorder="1" applyAlignment="1">
      <alignment horizontal="right" wrapText="1"/>
    </xf>
    <xf numFmtId="0" fontId="5" fillId="4" borderId="4" xfId="0" applyFont="1" applyFill="1" applyBorder="1" applyAlignment="1">
      <alignment horizontal="right"/>
    </xf>
    <xf numFmtId="2" fontId="4" fillId="4" borderId="4" xfId="0" applyNumberFormat="1" applyFont="1" applyFill="1" applyBorder="1" applyAlignment="1">
      <alignment horizontal="right"/>
    </xf>
    <xf numFmtId="0" fontId="6" fillId="4" borderId="4" xfId="0" applyFont="1" applyFill="1" applyBorder="1" applyAlignment="1">
      <alignment horizontal="center" wrapText="1"/>
    </xf>
    <xf numFmtId="0" fontId="7" fillId="4" borderId="13" xfId="0" applyFont="1" applyFill="1" applyBorder="1" applyAlignment="1">
      <alignment horizontal="center" wrapText="1"/>
    </xf>
    <xf numFmtId="0" fontId="6" fillId="5" borderId="9" xfId="0" applyFont="1" applyFill="1" applyBorder="1" applyAlignment="1">
      <alignment horizontal="center" wrapText="1"/>
    </xf>
    <xf numFmtId="0" fontId="6" fillId="4" borderId="14" xfId="0" applyFont="1" applyFill="1" applyBorder="1" applyAlignment="1">
      <alignment horizontal="center" wrapText="1"/>
    </xf>
    <xf numFmtId="0" fontId="6" fillId="4" borderId="9" xfId="0" applyFont="1" applyFill="1" applyBorder="1" applyAlignment="1">
      <alignment horizontal="center" wrapText="1"/>
    </xf>
    <xf numFmtId="0" fontId="7" fillId="4" borderId="4" xfId="0" applyFont="1" applyFill="1" applyBorder="1" applyAlignment="1">
      <alignment horizontal="center" wrapText="1"/>
    </xf>
    <xf numFmtId="0" fontId="9" fillId="6" borderId="0" xfId="0" applyFont="1" applyFill="1"/>
    <xf numFmtId="2" fontId="4" fillId="4" borderId="0" xfId="0" applyNumberFormat="1" applyFont="1" applyFill="1"/>
    <xf numFmtId="164" fontId="4" fillId="4" borderId="0" xfId="0" applyNumberFormat="1" applyFont="1" applyFill="1" applyAlignment="1">
      <alignment horizontal="right"/>
    </xf>
    <xf numFmtId="164" fontId="6" fillId="5" borderId="2" xfId="0" applyNumberFormat="1" applyFont="1" applyFill="1" applyBorder="1"/>
    <xf numFmtId="0" fontId="0" fillId="4" borderId="2" xfId="0" applyFill="1" applyBorder="1"/>
    <xf numFmtId="0" fontId="4" fillId="4" borderId="0" xfId="0" applyFont="1" applyFill="1"/>
    <xf numFmtId="164" fontId="4" fillId="4" borderId="0" xfId="0" applyNumberFormat="1" applyFont="1" applyFill="1"/>
    <xf numFmtId="164" fontId="6" fillId="4" borderId="2" xfId="0" applyNumberFormat="1" applyFont="1" applyFill="1" applyBorder="1"/>
    <xf numFmtId="164" fontId="6" fillId="4" borderId="0" xfId="0" applyNumberFormat="1" applyFont="1" applyFill="1"/>
    <xf numFmtId="164" fontId="4" fillId="5" borderId="0" xfId="0" applyNumberFormat="1" applyFont="1" applyFill="1"/>
    <xf numFmtId="2" fontId="4" fillId="6" borderId="0" xfId="0" applyNumberFormat="1" applyFont="1" applyFill="1"/>
    <xf numFmtId="0" fontId="4" fillId="6" borderId="0" xfId="0" applyFont="1" applyFill="1"/>
    <xf numFmtId="0" fontId="15" fillId="4" borderId="0" xfId="0" applyFont="1" applyFill="1"/>
    <xf numFmtId="164" fontId="6" fillId="7" borderId="2" xfId="0" applyNumberFormat="1" applyFont="1" applyFill="1" applyBorder="1"/>
    <xf numFmtId="164" fontId="6" fillId="7" borderId="0" xfId="0" applyNumberFormat="1" applyFont="1" applyFill="1"/>
    <xf numFmtId="0" fontId="4" fillId="4" borderId="4" xfId="0" applyFont="1" applyFill="1" applyBorder="1"/>
    <xf numFmtId="164" fontId="4" fillId="4" borderId="4" xfId="0" applyNumberFormat="1" applyFont="1" applyFill="1" applyBorder="1"/>
    <xf numFmtId="0" fontId="8" fillId="4" borderId="15" xfId="0" applyFont="1" applyFill="1" applyBorder="1" applyAlignment="1">
      <alignment horizontal="center"/>
    </xf>
    <xf numFmtId="0" fontId="15" fillId="4" borderId="5" xfId="0" applyFont="1" applyFill="1" applyBorder="1"/>
    <xf numFmtId="2" fontId="4" fillId="4" borderId="5" xfId="0" applyNumberFormat="1" applyFont="1" applyFill="1" applyBorder="1"/>
    <xf numFmtId="2" fontId="4" fillId="4" borderId="5" xfId="0" applyNumberFormat="1" applyFont="1" applyFill="1" applyBorder="1" applyAlignment="1">
      <alignment horizontal="right"/>
    </xf>
    <xf numFmtId="164" fontId="4" fillId="8" borderId="4" xfId="0" applyNumberFormat="1" applyFont="1" applyFill="1" applyBorder="1"/>
    <xf numFmtId="164" fontId="4" fillId="4" borderId="5" xfId="0" applyNumberFormat="1" applyFont="1" applyFill="1" applyBorder="1"/>
    <xf numFmtId="164" fontId="6" fillId="5" borderId="6" xfId="0" applyNumberFormat="1" applyFont="1" applyFill="1" applyBorder="1"/>
    <xf numFmtId="2" fontId="6" fillId="7" borderId="6" xfId="0" applyNumberFormat="1" applyFont="1" applyFill="1" applyBorder="1"/>
    <xf numFmtId="2" fontId="6" fillId="7" borderId="5" xfId="0" applyNumberFormat="1" applyFont="1" applyFill="1" applyBorder="1"/>
    <xf numFmtId="164" fontId="6" fillId="7" borderId="6" xfId="0" applyNumberFormat="1" applyFont="1" applyFill="1" applyBorder="1"/>
    <xf numFmtId="164" fontId="4" fillId="8" borderId="0" xfId="0" applyNumberFormat="1" applyFont="1" applyFill="1"/>
    <xf numFmtId="0" fontId="8" fillId="4" borderId="16" xfId="0" applyFont="1" applyFill="1" applyBorder="1" applyAlignment="1">
      <alignment horizontal="center"/>
    </xf>
    <xf numFmtId="0" fontId="4" fillId="4" borderId="7" xfId="0" applyFont="1" applyFill="1" applyBorder="1"/>
    <xf numFmtId="2" fontId="4" fillId="4" borderId="7" xfId="0" applyNumberFormat="1" applyFont="1" applyFill="1" applyBorder="1" applyAlignment="1">
      <alignment horizontal="right"/>
    </xf>
    <xf numFmtId="164" fontId="4" fillId="8" borderId="7" xfId="0" applyNumberFormat="1" applyFont="1" applyFill="1" applyBorder="1"/>
    <xf numFmtId="164" fontId="4" fillId="4" borderId="7" xfId="0" applyNumberFormat="1" applyFont="1" applyFill="1" applyBorder="1"/>
    <xf numFmtId="164" fontId="6" fillId="5" borderId="8" xfId="0" applyNumberFormat="1" applyFont="1" applyFill="1" applyBorder="1"/>
    <xf numFmtId="164" fontId="6" fillId="7" borderId="8" xfId="0" applyNumberFormat="1" applyFont="1" applyFill="1" applyBorder="1"/>
    <xf numFmtId="164" fontId="6" fillId="7" borderId="7" xfId="0" applyNumberFormat="1" applyFont="1" applyFill="1" applyBorder="1"/>
    <xf numFmtId="0" fontId="8" fillId="4" borderId="17" xfId="0" applyFont="1" applyFill="1" applyBorder="1" applyAlignment="1">
      <alignment horizontal="center"/>
    </xf>
    <xf numFmtId="0" fontId="8" fillId="4" borderId="18" xfId="0" applyFont="1" applyFill="1" applyBorder="1" applyAlignment="1">
      <alignment horizontal="center"/>
    </xf>
    <xf numFmtId="0" fontId="15" fillId="4" borderId="4" xfId="0" applyFont="1" applyFill="1" applyBorder="1"/>
    <xf numFmtId="2" fontId="4" fillId="4" borderId="4" xfId="0" applyNumberFormat="1" applyFont="1" applyFill="1" applyBorder="1"/>
    <xf numFmtId="164" fontId="6" fillId="5" borderId="9" xfId="0" applyNumberFormat="1" applyFont="1" applyFill="1" applyBorder="1"/>
    <xf numFmtId="164" fontId="6" fillId="4" borderId="9" xfId="0" applyNumberFormat="1" applyFont="1" applyFill="1" applyBorder="1"/>
    <xf numFmtId="164" fontId="6" fillId="4" borderId="4" xfId="0" applyNumberFormat="1" applyFont="1" applyFill="1" applyBorder="1"/>
    <xf numFmtId="0" fontId="16" fillId="4" borderId="0" xfId="0" applyFont="1" applyFill="1"/>
    <xf numFmtId="2" fontId="16" fillId="4" borderId="0" xfId="0" applyNumberFormat="1" applyFont="1" applyFill="1"/>
    <xf numFmtId="164" fontId="4" fillId="7" borderId="0" xfId="0" applyNumberFormat="1" applyFont="1" applyFill="1"/>
    <xf numFmtId="164" fontId="4" fillId="7" borderId="2" xfId="0" applyNumberFormat="1" applyFont="1" applyFill="1" applyBorder="1"/>
    <xf numFmtId="2" fontId="4" fillId="4" borderId="7" xfId="0" applyNumberFormat="1" applyFont="1" applyFill="1" applyBorder="1"/>
    <xf numFmtId="164" fontId="4" fillId="4" borderId="7" xfId="0" applyNumberFormat="1" applyFont="1" applyFill="1" applyBorder="1" applyAlignment="1">
      <alignment horizontal="right"/>
    </xf>
    <xf numFmtId="0" fontId="0" fillId="4" borderId="7" xfId="0" applyFill="1" applyBorder="1"/>
    <xf numFmtId="0" fontId="0" fillId="4" borderId="8" xfId="0" applyFill="1" applyBorder="1"/>
    <xf numFmtId="0" fontId="4" fillId="4" borderId="5" xfId="0" applyFont="1" applyFill="1" applyBorder="1"/>
    <xf numFmtId="164" fontId="6" fillId="7" borderId="5" xfId="0" applyNumberFormat="1" applyFont="1" applyFill="1" applyBorder="1"/>
    <xf numFmtId="164" fontId="6" fillId="7" borderId="9" xfId="0" applyNumberFormat="1" applyFont="1" applyFill="1" applyBorder="1"/>
    <xf numFmtId="164" fontId="6" fillId="7" borderId="4" xfId="0" applyNumberFormat="1" applyFont="1" applyFill="1" applyBorder="1"/>
    <xf numFmtId="0" fontId="15" fillId="4" borderId="0" xfId="0" applyFont="1" applyFill="1" applyAlignment="1">
      <alignment horizontal="right"/>
    </xf>
    <xf numFmtId="2" fontId="16" fillId="5" borderId="0" xfId="0" applyNumberFormat="1" applyFont="1" applyFill="1"/>
    <xf numFmtId="0" fontId="2" fillId="4" borderId="0" xfId="0" applyFont="1" applyFill="1"/>
    <xf numFmtId="2" fontId="0" fillId="4" borderId="0" xfId="0" applyNumberFormat="1" applyFill="1"/>
    <xf numFmtId="0" fontId="0" fillId="5" borderId="2" xfId="0" applyFill="1" applyBorder="1"/>
    <xf numFmtId="0" fontId="3" fillId="4" borderId="0" xfId="0" applyFont="1" applyFill="1"/>
    <xf numFmtId="0" fontId="3" fillId="4" borderId="2" xfId="0" applyFont="1" applyFill="1" applyBorder="1"/>
    <xf numFmtId="0" fontId="7" fillId="4" borderId="0" xfId="0" applyFont="1" applyFill="1" applyAlignment="1">
      <alignment wrapText="1"/>
    </xf>
    <xf numFmtId="0" fontId="7" fillId="4" borderId="4" xfId="0" applyFont="1" applyFill="1" applyBorder="1" applyAlignment="1">
      <alignment wrapText="1"/>
    </xf>
    <xf numFmtId="164" fontId="16" fillId="4" borderId="19" xfId="0" applyNumberFormat="1" applyFont="1" applyFill="1" applyBorder="1"/>
    <xf numFmtId="164" fontId="16" fillId="4" borderId="0" xfId="0" applyNumberFormat="1" applyFont="1" applyFill="1"/>
    <xf numFmtId="164" fontId="4" fillId="4" borderId="19" xfId="0" applyNumberFormat="1" applyFont="1" applyFill="1" applyBorder="1"/>
    <xf numFmtId="164" fontId="4" fillId="5" borderId="2" xfId="0" applyNumberFormat="1" applyFont="1" applyFill="1" applyBorder="1"/>
    <xf numFmtId="164" fontId="4" fillId="4" borderId="2" xfId="0" applyNumberFormat="1" applyFont="1" applyFill="1" applyBorder="1"/>
    <xf numFmtId="2" fontId="6" fillId="4" borderId="0" xfId="0" applyNumberFormat="1" applyFont="1" applyFill="1"/>
    <xf numFmtId="164" fontId="9" fillId="6" borderId="0" xfId="0" applyNumberFormat="1" applyFont="1" applyFill="1"/>
    <xf numFmtId="164" fontId="9" fillId="6" borderId="2" xfId="0" applyNumberFormat="1" applyFont="1" applyFill="1" applyBorder="1"/>
    <xf numFmtId="164" fontId="4" fillId="0" borderId="0" xfId="0" applyNumberFormat="1" applyFont="1"/>
    <xf numFmtId="0" fontId="15" fillId="0" borderId="0" xfId="0" applyFont="1"/>
    <xf numFmtId="2" fontId="4" fillId="0" borderId="0" xfId="0" applyNumberFormat="1" applyFont="1"/>
    <xf numFmtId="164" fontId="6" fillId="0" borderId="0" xfId="0" applyNumberFormat="1" applyFont="1"/>
    <xf numFmtId="2" fontId="0" fillId="0" borderId="0" xfId="0" applyNumberFormat="1"/>
    <xf numFmtId="164" fontId="4" fillId="0" borderId="2" xfId="0" applyNumberFormat="1" applyFont="1" applyBorder="1"/>
    <xf numFmtId="2" fontId="6" fillId="7" borderId="0" xfId="0" applyNumberFormat="1" applyFont="1" applyFill="1"/>
    <xf numFmtId="164" fontId="6" fillId="5" borderId="0" xfId="0" applyNumberFormat="1" applyFont="1" applyFill="1"/>
    <xf numFmtId="2" fontId="16" fillId="4" borderId="4" xfId="0" applyNumberFormat="1" applyFont="1" applyFill="1" applyBorder="1"/>
    <xf numFmtId="0" fontId="0" fillId="4" borderId="4" xfId="0" applyFill="1" applyBorder="1"/>
    <xf numFmtId="2" fontId="6" fillId="4" borderId="4" xfId="0" applyNumberFormat="1" applyFont="1" applyFill="1" applyBorder="1"/>
    <xf numFmtId="2" fontId="6" fillId="7" borderId="4" xfId="0" applyNumberFormat="1" applyFont="1" applyFill="1" applyBorder="1"/>
    <xf numFmtId="164" fontId="4" fillId="5" borderId="9" xfId="0" applyNumberFormat="1" applyFont="1" applyFill="1" applyBorder="1"/>
    <xf numFmtId="164" fontId="4" fillId="4" borderId="9" xfId="0" applyNumberFormat="1" applyFont="1" applyFill="1" applyBorder="1"/>
    <xf numFmtId="164" fontId="4" fillId="0" borderId="4" xfId="0" applyNumberFormat="1" applyFont="1" applyBorder="1"/>
    <xf numFmtId="0" fontId="10" fillId="4" borderId="0" xfId="0" applyFont="1" applyFill="1"/>
    <xf numFmtId="2" fontId="10" fillId="4" borderId="0" xfId="0" applyNumberFormat="1" applyFont="1" applyFill="1"/>
    <xf numFmtId="164" fontId="11" fillId="4" borderId="0" xfId="0" applyNumberFormat="1" applyFont="1" applyFill="1"/>
    <xf numFmtId="164" fontId="12" fillId="4" borderId="0" xfId="0" applyNumberFormat="1" applyFont="1" applyFill="1"/>
    <xf numFmtId="164" fontId="12" fillId="5" borderId="2" xfId="0" applyNumberFormat="1" applyFont="1" applyFill="1" applyBorder="1"/>
    <xf numFmtId="164" fontId="12" fillId="4" borderId="2" xfId="0" applyNumberFormat="1" applyFont="1" applyFill="1" applyBorder="1"/>
    <xf numFmtId="164" fontId="13" fillId="7" borderId="0" xfId="0" applyNumberFormat="1" applyFont="1" applyFill="1"/>
    <xf numFmtId="164" fontId="13" fillId="7" borderId="2" xfId="0" applyNumberFormat="1" applyFont="1" applyFill="1" applyBorder="1"/>
    <xf numFmtId="2" fontId="6" fillId="9" borderId="0" xfId="0" applyNumberFormat="1" applyFont="1" applyFill="1"/>
    <xf numFmtId="164" fontId="6" fillId="9" borderId="0" xfId="0" applyNumberFormat="1" applyFont="1" applyFill="1"/>
    <xf numFmtId="0" fontId="6" fillId="4" borderId="0" xfId="0" applyFont="1" applyFill="1" applyAlignment="1">
      <alignment wrapText="1"/>
    </xf>
    <xf numFmtId="0" fontId="6" fillId="4" borderId="4" xfId="0" applyFont="1" applyFill="1" applyBorder="1" applyAlignment="1">
      <alignment wrapText="1"/>
    </xf>
    <xf numFmtId="2" fontId="6" fillId="4" borderId="0" xfId="0" applyNumberFormat="1" applyFont="1" applyFill="1" applyAlignment="1">
      <alignment wrapText="1"/>
    </xf>
    <xf numFmtId="2" fontId="6" fillId="4" borderId="4" xfId="0" applyNumberFormat="1" applyFont="1" applyFill="1" applyBorder="1" applyAlignment="1">
      <alignment wrapText="1"/>
    </xf>
    <xf numFmtId="0" fontId="7" fillId="5" borderId="2" xfId="0" applyFont="1" applyFill="1" applyBorder="1" applyAlignment="1">
      <alignment wrapText="1"/>
    </xf>
    <xf numFmtId="0" fontId="7" fillId="5" borderId="9" xfId="0" applyFont="1" applyFill="1" applyBorder="1" applyAlignment="1">
      <alignment wrapText="1"/>
    </xf>
    <xf numFmtId="0" fontId="7" fillId="4" borderId="2" xfId="0" applyFont="1" applyFill="1" applyBorder="1" applyAlignment="1">
      <alignment wrapText="1"/>
    </xf>
    <xf numFmtId="0" fontId="7" fillId="4" borderId="9" xfId="0" applyFont="1" applyFill="1" applyBorder="1" applyAlignment="1">
      <alignment wrapText="1"/>
    </xf>
    <xf numFmtId="0" fontId="6" fillId="4" borderId="2" xfId="0" applyFont="1" applyFill="1" applyBorder="1" applyAlignment="1">
      <alignment wrapText="1"/>
    </xf>
    <xf numFmtId="0" fontId="6" fillId="4" borderId="9" xfId="0" applyFont="1" applyFill="1" applyBorder="1" applyAlignment="1">
      <alignment wrapText="1"/>
    </xf>
    <xf numFmtId="0" fontId="6" fillId="4" borderId="12" xfId="0" applyFont="1" applyFill="1" applyBorder="1" applyAlignment="1">
      <alignment wrapText="1"/>
    </xf>
    <xf numFmtId="0" fontId="6" fillId="4" borderId="3" xfId="0" applyFont="1" applyFill="1" applyBorder="1" applyAlignment="1">
      <alignment wrapText="1"/>
    </xf>
    <xf numFmtId="0" fontId="7" fillId="4" borderId="3" xfId="0" applyFont="1" applyFill="1" applyBorder="1" applyAlignment="1">
      <alignment wrapText="1"/>
    </xf>
    <xf numFmtId="0" fontId="7" fillId="4" borderId="20" xfId="0" applyFont="1" applyFill="1" applyBorder="1" applyAlignment="1">
      <alignment wrapText="1"/>
    </xf>
    <xf numFmtId="0" fontId="6" fillId="4" borderId="13" xfId="0" applyFont="1" applyFill="1" applyBorder="1" applyAlignment="1">
      <alignment wrapText="1"/>
    </xf>
    <xf numFmtId="0" fontId="6" fillId="4" borderId="14" xfId="0" applyFont="1" applyFill="1" applyBorder="1" applyAlignment="1">
      <alignment wrapText="1"/>
    </xf>
    <xf numFmtId="0" fontId="7" fillId="4" borderId="14" xfId="0" applyFont="1" applyFill="1" applyBorder="1" applyAlignment="1">
      <alignment wrapText="1"/>
    </xf>
    <xf numFmtId="164" fontId="13" fillId="0" borderId="2" xfId="0" applyNumberFormat="1" applyFont="1" applyBorder="1"/>
    <xf numFmtId="0" fontId="2" fillId="3" borderId="0" xfId="0" applyFont="1" applyFill="1" applyAlignment="1">
      <alignment wrapText="1"/>
    </xf>
    <xf numFmtId="164" fontId="0" fillId="0" borderId="0" xfId="0" applyNumberFormat="1"/>
    <xf numFmtId="0" fontId="0" fillId="5" borderId="0" xfId="0" applyFill="1"/>
    <xf numFmtId="0" fontId="0" fillId="0" borderId="0" xfId="0" applyNumberFormat="1"/>
    <xf numFmtId="49" fontId="0" fillId="0" borderId="0" xfId="0" applyNumberFormat="1"/>
    <xf numFmtId="49" fontId="0" fillId="5" borderId="0" xfId="0" applyNumberFormat="1" applyFill="1"/>
    <xf numFmtId="49" fontId="0" fillId="0" borderId="0" xfId="0" applyNumberFormat="1" applyFill="1"/>
    <xf numFmtId="0" fontId="0" fillId="0" borderId="0" xfId="0" applyFill="1"/>
    <xf numFmtId="49" fontId="0" fillId="0" borderId="22" xfId="0" applyNumberFormat="1" applyBorder="1"/>
    <xf numFmtId="49" fontId="0" fillId="0" borderId="23" xfId="0" applyNumberFormat="1" applyBorder="1"/>
    <xf numFmtId="0" fontId="0" fillId="0" borderId="21" xfId="0" applyFill="1" applyBorder="1" applyAlignment="1">
      <alignment horizontal="center" vertical="center"/>
    </xf>
    <xf numFmtId="0" fontId="0" fillId="0" borderId="25" xfId="0" applyFill="1" applyBorder="1" applyAlignment="1">
      <alignment horizontal="center" vertical="center"/>
    </xf>
    <xf numFmtId="0" fontId="18" fillId="0" borderId="21" xfId="0" applyFont="1" applyFill="1" applyBorder="1" applyAlignment="1">
      <alignment horizontal="center" vertical="center"/>
    </xf>
    <xf numFmtId="0" fontId="17" fillId="0" borderId="21" xfId="0" applyFont="1" applyFill="1" applyBorder="1" applyAlignment="1">
      <alignment horizontal="center" vertical="center"/>
    </xf>
    <xf numFmtId="0" fontId="0" fillId="0" borderId="27" xfId="0" applyFill="1" applyBorder="1" applyAlignment="1">
      <alignment horizontal="center" vertical="center"/>
    </xf>
    <xf numFmtId="0" fontId="18" fillId="0" borderId="27" xfId="0" applyFont="1" applyFill="1" applyBorder="1" applyAlignment="1">
      <alignment horizontal="center" vertical="center"/>
    </xf>
    <xf numFmtId="0" fontId="0" fillId="0" borderId="28" xfId="0" applyFill="1" applyBorder="1" applyAlignment="1">
      <alignment horizontal="center" vertical="center"/>
    </xf>
    <xf numFmtId="0" fontId="0" fillId="5" borderId="21" xfId="0" applyFill="1" applyBorder="1" applyAlignment="1">
      <alignment horizontal="center" vertical="center"/>
    </xf>
    <xf numFmtId="0" fontId="0" fillId="5" borderId="27" xfId="0" applyFill="1" applyBorder="1" applyAlignment="1">
      <alignment horizontal="center" vertical="center"/>
    </xf>
    <xf numFmtId="0" fontId="18" fillId="5" borderId="22" xfId="0" applyFont="1" applyFill="1" applyBorder="1" applyAlignment="1">
      <alignment horizontal="center" vertical="center"/>
    </xf>
    <xf numFmtId="49" fontId="0" fillId="0" borderId="4" xfId="0" applyNumberFormat="1" applyBorder="1"/>
    <xf numFmtId="49" fontId="0" fillId="0" borderId="0" xfId="0" quotePrefix="1" applyNumberFormat="1"/>
    <xf numFmtId="0" fontId="0" fillId="5" borderId="24" xfId="0" applyFont="1" applyFill="1" applyBorder="1" applyAlignment="1">
      <alignment horizontal="left" vertical="top"/>
    </xf>
    <xf numFmtId="0" fontId="0" fillId="5" borderId="24" xfId="0" applyFont="1" applyFill="1" applyBorder="1" applyAlignment="1">
      <alignment horizontal="left" vertical="top" wrapText="1"/>
    </xf>
    <xf numFmtId="0" fontId="19" fillId="5" borderId="24" xfId="0" applyFont="1" applyFill="1" applyBorder="1" applyAlignment="1">
      <alignment horizontal="left" vertical="top"/>
    </xf>
    <xf numFmtId="0" fontId="19" fillId="5" borderId="26" xfId="0" applyFont="1" applyFill="1" applyBorder="1" applyAlignment="1">
      <alignment horizontal="left" vertical="top"/>
    </xf>
    <xf numFmtId="0" fontId="0" fillId="0" borderId="21" xfId="0" applyNumberFormat="1" applyBorder="1"/>
    <xf numFmtId="0" fontId="0" fillId="0" borderId="0" xfId="0" applyAlignment="1">
      <alignment wrapText="1"/>
    </xf>
    <xf numFmtId="0" fontId="0" fillId="0" borderId="21" xfId="0" applyBorder="1" applyAlignment="1">
      <alignment horizontal="center" vertical="center"/>
    </xf>
    <xf numFmtId="0" fontId="0" fillId="0" borderId="21" xfId="0" applyNumberFormat="1" applyBorder="1" applyAlignment="1">
      <alignment horizontal="center" vertical="center"/>
    </xf>
    <xf numFmtId="0" fontId="20" fillId="0" borderId="0" xfId="0" applyFont="1" applyAlignment="1">
      <alignment vertical="top" wrapText="1"/>
    </xf>
    <xf numFmtId="0" fontId="0" fillId="0" borderId="0" xfId="0" applyAlignment="1">
      <alignment horizontal="center"/>
    </xf>
  </cellXfs>
  <cellStyles count="1">
    <cellStyle name="Normal" xfId="0" builtinId="0"/>
  </cellStyles>
  <dxfs count="92">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color rgb="FF9C0006"/>
      </font>
      <fill>
        <patternFill>
          <bgColor rgb="FFFFC7CE"/>
        </patternFill>
      </fill>
    </dxf>
    <dxf>
      <fill>
        <patternFill patternType="none">
          <fgColor indexed="64"/>
          <bgColor auto="1"/>
        </patternFill>
      </fill>
      <alignment horizontal="center" vertical="center" textRotation="0" indent="0" justifyLastLine="0" shrinkToFit="0" readingOrder="0"/>
      <border diagonalUp="0" diagonalDown="0">
        <left style="thin">
          <color indexed="64"/>
        </left>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color auto="1"/>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solid">
          <fgColor indexed="64"/>
          <bgColor rgb="FFFFFF0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font>
      <fill>
        <patternFill patternType="solid">
          <fgColor indexed="64"/>
          <bgColor rgb="FFFFFF00"/>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alignment horizontal="center" vertical="center" textRotation="0" indent="0" justifyLastLine="0" shrinkToFit="0" readingOrder="0"/>
    </dxf>
    <dxf>
      <border>
        <bottom style="thin">
          <color indexed="64"/>
        </bottom>
      </border>
    </dxf>
    <dxf>
      <numFmt numFmtId="30" formatCode="@"/>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27</xdr:col>
      <xdr:colOff>141716</xdr:colOff>
      <xdr:row>0</xdr:row>
      <xdr:rowOff>1</xdr:rowOff>
    </xdr:from>
    <xdr:to>
      <xdr:col>42</xdr:col>
      <xdr:colOff>3019</xdr:colOff>
      <xdr:row>61</xdr:row>
      <xdr:rowOff>20483</xdr:rowOff>
    </xdr:to>
    <xdr:pic>
      <xdr:nvPicPr>
        <xdr:cNvPr id="2" name="Picture 1">
          <a:extLst>
            <a:ext uri="{FF2B5EF4-FFF2-40B4-BE49-F238E27FC236}">
              <a16:creationId xmlns:a16="http://schemas.microsoft.com/office/drawing/2014/main" id="{548C7D26-F306-47C4-84CD-1CA685DB54F1}"/>
            </a:ext>
          </a:extLst>
        </xdr:cNvPr>
        <xdr:cNvPicPr>
          <a:picLocks noChangeAspect="1"/>
        </xdr:cNvPicPr>
      </xdr:nvPicPr>
      <xdr:blipFill>
        <a:blip xmlns:r="http://schemas.openxmlformats.org/officeDocument/2006/relationships" r:embed="rId1"/>
        <a:stretch>
          <a:fillRect/>
        </a:stretch>
      </xdr:blipFill>
      <xdr:spPr>
        <a:xfrm rot="5400000">
          <a:off x="18802814" y="1579528"/>
          <a:ext cx="12083078" cy="8924023"/>
        </a:xfrm>
        <a:prstGeom prst="rect">
          <a:avLst/>
        </a:prstGeom>
      </xdr:spPr>
    </xdr:pic>
    <xdr:clientData/>
  </xdr:twoCellAnchor>
  <xdr:twoCellAnchor editAs="absolute">
    <xdr:from>
      <xdr:col>12</xdr:col>
      <xdr:colOff>513657</xdr:colOff>
      <xdr:row>47</xdr:row>
      <xdr:rowOff>94437</xdr:rowOff>
    </xdr:from>
    <xdr:to>
      <xdr:col>15</xdr:col>
      <xdr:colOff>536860</xdr:colOff>
      <xdr:row>61</xdr:row>
      <xdr:rowOff>94187</xdr:rowOff>
    </xdr:to>
    <mc:AlternateContent xmlns:mc="http://schemas.openxmlformats.org/markup-compatibility/2006" xmlns:sle15="http://schemas.microsoft.com/office/drawing/2012/slicer">
      <mc:Choice Requires="sle15">
        <xdr:graphicFrame macro="">
          <xdr:nvGraphicFramePr>
            <xdr:cNvPr id="3" name="Hori/vert">
              <a:extLst>
                <a:ext uri="{FF2B5EF4-FFF2-40B4-BE49-F238E27FC236}">
                  <a16:creationId xmlns:a16="http://schemas.microsoft.com/office/drawing/2014/main" id="{A5CE362F-89C9-45F7-ADA8-72BF5A652491}"/>
                </a:ext>
              </a:extLst>
            </xdr:cNvPr>
            <xdr:cNvGraphicFramePr/>
          </xdr:nvGraphicFramePr>
          <xdr:xfrm>
            <a:off x="0" y="0"/>
            <a:ext cx="0" cy="0"/>
          </xdr:xfrm>
          <a:graphic>
            <a:graphicData uri="http://schemas.microsoft.com/office/drawing/2010/slicer">
              <sle:slicer xmlns:sle="http://schemas.microsoft.com/office/drawing/2010/slicer" name="Hori/vert"/>
            </a:graphicData>
          </a:graphic>
        </xdr:graphicFrame>
      </mc:Choice>
      <mc:Fallback xmlns="">
        <xdr:sp macro="" textlink="">
          <xdr:nvSpPr>
            <xdr:cNvPr id="0" name=""/>
            <xdr:cNvSpPr>
              <a:spLocks noTextEdit="1"/>
            </xdr:cNvSpPr>
          </xdr:nvSpPr>
          <xdr:spPr>
            <a:xfrm>
              <a:off x="11173666" y="10210747"/>
              <a:ext cx="1828146" cy="25397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594258</xdr:colOff>
      <xdr:row>986</xdr:row>
      <xdr:rowOff>171957</xdr:rowOff>
    </xdr:from>
    <xdr:to>
      <xdr:col>14</xdr:col>
      <xdr:colOff>1008097</xdr:colOff>
      <xdr:row>1014</xdr:row>
      <xdr:rowOff>56107</xdr:rowOff>
    </xdr:to>
    <mc:AlternateContent xmlns:mc="http://schemas.openxmlformats.org/markup-compatibility/2006" xmlns:sle15="http://schemas.microsoft.com/office/drawing/2012/slicer">
      <mc:Choice Requires="sle15">
        <xdr:graphicFrame macro="">
          <xdr:nvGraphicFramePr>
            <xdr:cNvPr id="2" name="Load case 1">
              <a:extLst>
                <a:ext uri="{FF2B5EF4-FFF2-40B4-BE49-F238E27FC236}">
                  <a16:creationId xmlns:a16="http://schemas.microsoft.com/office/drawing/2014/main" id="{01B79CAA-80B3-4721-9D13-098B2A8CD453}"/>
                </a:ext>
              </a:extLst>
            </xdr:cNvPr>
            <xdr:cNvGraphicFramePr/>
          </xdr:nvGraphicFramePr>
          <xdr:xfrm>
            <a:off x="0" y="0"/>
            <a:ext cx="0" cy="0"/>
          </xdr:xfrm>
          <a:graphic>
            <a:graphicData uri="http://schemas.microsoft.com/office/drawing/2010/slicer">
              <sle:slicer xmlns:sle="http://schemas.microsoft.com/office/drawing/2010/slicer" name="Load case 1"/>
            </a:graphicData>
          </a:graphic>
        </xdr:graphicFrame>
      </mc:Choice>
      <mc:Fallback xmlns="">
        <xdr:sp macro="" textlink="">
          <xdr:nvSpPr>
            <xdr:cNvPr id="0" name=""/>
            <xdr:cNvSpPr>
              <a:spLocks noTextEdit="1"/>
            </xdr:cNvSpPr>
          </xdr:nvSpPr>
          <xdr:spPr>
            <a:xfrm>
              <a:off x="13616294" y="5539158"/>
              <a:ext cx="4013744" cy="485239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246176</xdr:colOff>
      <xdr:row>0</xdr:row>
      <xdr:rowOff>171723</xdr:rowOff>
    </xdr:from>
    <xdr:to>
      <xdr:col>14</xdr:col>
      <xdr:colOff>589032</xdr:colOff>
      <xdr:row>986</xdr:row>
      <xdr:rowOff>95212</xdr:rowOff>
    </xdr:to>
    <mc:AlternateContent xmlns:mc="http://schemas.openxmlformats.org/markup-compatibility/2006" xmlns:sle15="http://schemas.microsoft.com/office/drawing/2012/slicer">
      <mc:Choice Requires="sle15">
        <xdr:graphicFrame macro="">
          <xdr:nvGraphicFramePr>
            <xdr:cNvPr id="3" name="Load combination2">
              <a:extLst>
                <a:ext uri="{FF2B5EF4-FFF2-40B4-BE49-F238E27FC236}">
                  <a16:creationId xmlns:a16="http://schemas.microsoft.com/office/drawing/2014/main" id="{57C1AD18-16AC-4F08-9DE6-DC0283EC9B89}"/>
                </a:ext>
              </a:extLst>
            </xdr:cNvPr>
            <xdr:cNvGraphicFramePr/>
          </xdr:nvGraphicFramePr>
          <xdr:xfrm>
            <a:off x="0" y="0"/>
            <a:ext cx="0" cy="0"/>
          </xdr:xfrm>
          <a:graphic>
            <a:graphicData uri="http://schemas.microsoft.com/office/drawing/2010/slicer">
              <sle:slicer xmlns:sle="http://schemas.microsoft.com/office/drawing/2010/slicer" name="Load combination2"/>
            </a:graphicData>
          </a:graphic>
        </xdr:graphicFrame>
      </mc:Choice>
      <mc:Fallback xmlns="">
        <xdr:sp macro="" textlink="">
          <xdr:nvSpPr>
            <xdr:cNvPr id="0" name=""/>
            <xdr:cNvSpPr>
              <a:spLocks noTextEdit="1"/>
            </xdr:cNvSpPr>
          </xdr:nvSpPr>
          <xdr:spPr>
            <a:xfrm>
              <a:off x="14424819" y="171723"/>
              <a:ext cx="2786154" cy="530593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284681</xdr:colOff>
      <xdr:row>1005</xdr:row>
      <xdr:rowOff>15445</xdr:rowOff>
    </xdr:from>
    <xdr:to>
      <xdr:col>14</xdr:col>
      <xdr:colOff>2077857</xdr:colOff>
      <xdr:row>1018</xdr:row>
      <xdr:rowOff>167719</xdr:rowOff>
    </xdr:to>
    <mc:AlternateContent xmlns:mc="http://schemas.openxmlformats.org/markup-compatibility/2006" xmlns:sle15="http://schemas.microsoft.com/office/drawing/2012/slicer">
      <mc:Choice Requires="sle15">
        <xdr:graphicFrame macro="">
          <xdr:nvGraphicFramePr>
            <xdr:cNvPr id="4" name="Factor">
              <a:extLst>
                <a:ext uri="{FF2B5EF4-FFF2-40B4-BE49-F238E27FC236}">
                  <a16:creationId xmlns:a16="http://schemas.microsoft.com/office/drawing/2014/main" id="{FA93D258-D358-4900-A804-2C6619C4D463}"/>
                </a:ext>
              </a:extLst>
            </xdr:cNvPr>
            <xdr:cNvGraphicFramePr/>
          </xdr:nvGraphicFramePr>
          <xdr:xfrm>
            <a:off x="0" y="0"/>
            <a:ext cx="0" cy="0"/>
          </xdr:xfrm>
          <a:graphic>
            <a:graphicData uri="http://schemas.microsoft.com/office/drawing/2010/slicer">
              <sle:slicer xmlns:sle="http://schemas.microsoft.com/office/drawing/2010/slicer" name="Factor"/>
            </a:graphicData>
          </a:graphic>
        </xdr:graphicFrame>
      </mc:Choice>
      <mc:Fallback xmlns="">
        <xdr:sp macro="" textlink="">
          <xdr:nvSpPr>
            <xdr:cNvPr id="0" name=""/>
            <xdr:cNvSpPr>
              <a:spLocks noTextEdit="1"/>
            </xdr:cNvSpPr>
          </xdr:nvSpPr>
          <xdr:spPr>
            <a:xfrm>
              <a:off x="16874197" y="8905016"/>
              <a:ext cx="1767272" cy="24835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1219826</xdr:colOff>
      <xdr:row>174</xdr:row>
      <xdr:rowOff>134567</xdr:rowOff>
    </xdr:from>
    <xdr:to>
      <xdr:col>15</xdr:col>
      <xdr:colOff>130697</xdr:colOff>
      <xdr:row>981</xdr:row>
      <xdr:rowOff>57064</xdr:rowOff>
    </xdr:to>
    <mc:AlternateContent xmlns:mc="http://schemas.openxmlformats.org/markup-compatibility/2006">
      <mc:Choice xmlns:sle15="http://schemas.microsoft.com/office/drawing/2012/slicer" Requires="sle15">
        <xdr:graphicFrame macro="">
          <xdr:nvGraphicFramePr>
            <xdr:cNvPr id="6" name="load_combination">
              <a:extLst>
                <a:ext uri="{FF2B5EF4-FFF2-40B4-BE49-F238E27FC236}">
                  <a16:creationId xmlns:a16="http://schemas.microsoft.com/office/drawing/2014/main" id="{5B222B8E-3F92-4ADA-A94F-A3469505BE76}"/>
                </a:ext>
              </a:extLst>
            </xdr:cNvPr>
            <xdr:cNvGraphicFramePr/>
          </xdr:nvGraphicFramePr>
          <xdr:xfrm>
            <a:off x="0" y="0"/>
            <a:ext cx="0" cy="0"/>
          </xdr:xfrm>
          <a:graphic>
            <a:graphicData uri="http://schemas.microsoft.com/office/drawing/2010/slicer">
              <sle:slicer xmlns:sle="http://schemas.microsoft.com/office/drawing/2010/slicer" name="load_combination"/>
            </a:graphicData>
          </a:graphic>
        </xdr:graphicFrame>
      </mc:Choice>
      <mc:Fallback>
        <xdr:sp macro="" textlink="">
          <xdr:nvSpPr>
            <xdr:cNvPr id="0" name=""/>
            <xdr:cNvSpPr>
              <a:spLocks noTextEdit="1"/>
            </xdr:cNvSpPr>
          </xdr:nvSpPr>
          <xdr:spPr>
            <a:xfrm>
              <a:off x="17831426" y="1115228"/>
              <a:ext cx="2581723" cy="3633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34BF16F-880E-4CC4-8D5B-734ED6B5C573}" autoFormatId="16" applyNumberFormats="0" applyBorderFormats="0" applyFontFormats="0" applyPatternFormats="0" applyAlignmentFormats="0" applyWidthHeightFormats="0">
  <queryTableRefresh nextId="32" unboundColumnsRight="2">
    <queryTableFields count="12">
      <queryTableField id="8" name="load_combination" tableColumnId="8"/>
      <queryTableField id="21" name="ComboType" tableColumnId="16"/>
      <queryTableField id="22" name="AutoDesign" tableColumnId="17"/>
      <queryTableField id="1" name="load_case" tableColumnId="1"/>
      <queryTableField id="23" name="ModeNumber" tableColumnId="18"/>
      <queryTableField id="5" name="Factor" tableColumnId="5"/>
      <queryTableField id="24" name="Custom" tableColumnId="19"/>
      <queryTableField id="25" name="Custom - Copy" tableColumnId="20"/>
      <queryTableField id="26" name="Custom - Copy.1" tableColumnId="21"/>
      <queryTableField id="27" name="Custom - Copy.2" tableColumnId="22"/>
      <queryTableField id="6" dataBound="0"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d_case1" xr10:uid="{95B9B630-173A-41B3-97E9-83EA093E497A}" sourceName="Load case">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d_combination2" xr10:uid="{09F9F134-815E-4428-ABA2-19CA3CDC82F1}" sourceName="Load combination_named">
  <extLst>
    <x:ext xmlns:x15="http://schemas.microsoft.com/office/spreadsheetml/2010/11/main" uri="{2F2917AC-EB37-4324-AD4E-5DD8C200BD13}">
      <x15:tableSlicerCache tableId="7"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or" xr10:uid="{8986533B-2F83-4759-8D6B-B32314D52DC1}" sourceName="Factor">
  <extLst>
    <x:ext xmlns:x15="http://schemas.microsoft.com/office/spreadsheetml/2010/11/main" uri="{2F2917AC-EB37-4324-AD4E-5DD8C200BD13}">
      <x15:tableSlicerCache tableId="7"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d_combination" xr10:uid="{2D71ED85-1298-4991-8ADC-9ED5637B0641}" sourceName="load_combination">
  <extLst>
    <x:ext xmlns:x15="http://schemas.microsoft.com/office/spreadsheetml/2010/11/main" uri="{2F2917AC-EB37-4324-AD4E-5DD8C200BD13}">
      <x15:tableSlicerCache tableId="7"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ri_vert" xr10:uid="{9A8276D1-C9C9-4EF2-B209-B8DB42DC2661}" sourceName="Hori/vert">
  <extLst>
    <x:ext xmlns:x15="http://schemas.microsoft.com/office/spreadsheetml/2010/11/main" uri="{2F2917AC-EB37-4324-AD4E-5DD8C200BD13}">
      <x15:tableSlicerCache tableId="2" column="2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ri/vert" xr10:uid="{29A8010C-6465-4B10-BC3A-480137A6DF3D}" cache="Slicer_Hori_vert" caption="Hori/ver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d case 1" xr10:uid="{381F515D-1D7E-4D05-8E27-C3F84A3E2299}" cache="Slicer_Load_case1" caption="Load case" startItem="23" rowHeight="241300"/>
  <slicer name="Load combination2" xr10:uid="{A131BB53-08FE-448D-9AA9-B2503F191485}" cache="Slicer_Load_combination2" caption="Load combination_named" startItem="4" rowHeight="241300"/>
  <slicer name="Factor" xr10:uid="{B5A4552B-1B48-454C-9D66-D1A5BC4A8FF1}" cache="Slicer_Factor" caption="Factor" rowHeight="241300"/>
  <slicer name="load_combination" xr10:uid="{0FB042EA-F32B-4CE8-A51E-D097FE942A2C}" cache="Slicer_load_combination" caption="load_combination" rowHeight="241300"/>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82581E-C840-4FA2-9EB5-B908E5D849D1}" name="Table2" displayName="Table2" ref="A2:Z44" totalsRowShown="0" headerRowDxfId="89" dataDxfId="87" headerRowBorderDxfId="88" tableBorderDxfId="86" totalsRowBorderDxfId="85">
  <autoFilter ref="A2:Z44" xr:uid="{95373E6B-9B80-419E-BF16-A3FA13A3A94D}"/>
  <sortState xmlns:xlrd2="http://schemas.microsoft.com/office/spreadsheetml/2017/richdata2" ref="A3:Y42">
    <sortCondition ref="B2:B42"/>
  </sortState>
  <tableColumns count="26">
    <tableColumn id="22" xr3:uid="{EDA63189-3B47-447D-8BE5-FC6C805FF5E6}" name="Load_Combination" dataDxfId="84"/>
    <tableColumn id="1" xr3:uid="{BB2B169A-365A-44C9-849C-8C9736486128}" name="load_case" dataDxfId="83"/>
    <tableColumn id="2" xr3:uid="{6D523084-C6FE-4491-8A12-BFD804A5F521}" name="101" dataDxfId="82"/>
    <tableColumn id="3" xr3:uid="{253461FC-C694-4A21-83B5-1F515D5F0ACC}" name="201" dataDxfId="81"/>
    <tableColumn id="4" xr3:uid="{F6EA2691-31A4-4CCD-9C04-3872A87490BA}" name="102" dataDxfId="80"/>
    <tableColumn id="5" xr3:uid="{6AB2D0AB-71ED-461A-9FA1-3409222460CB}" name="202" dataDxfId="79"/>
    <tableColumn id="6" xr3:uid="{E1098E8E-BC11-4E45-96A3-2355E4761DD0}" name="103" dataDxfId="78"/>
    <tableColumn id="7" xr3:uid="{EE0299C4-2554-43FD-BDB6-767A7576692B}" name="203" dataDxfId="77"/>
    <tableColumn id="8" xr3:uid="{7B698F97-D7FA-4386-B562-8C19D3A0CDE0}" name="104" dataDxfId="76"/>
    <tableColumn id="9" xr3:uid="{AAB0CC99-70C5-4032-8FD6-8977B4B8D759}" name="204" dataDxfId="75"/>
    <tableColumn id="10" xr3:uid="{7AD0F9C1-BFFA-43D1-ADF9-9C90D8DD876A}" name="105" dataDxfId="74"/>
    <tableColumn id="11" xr3:uid="{36CB3702-8340-4A33-9476-E2CB5C03DD06}" name="205" dataDxfId="73"/>
    <tableColumn id="12" xr3:uid="{65E7F6EA-895A-4D48-A613-2C4F0BEC91F6}" name="106" dataDxfId="72"/>
    <tableColumn id="13" xr3:uid="{2BCF3A38-C254-424B-BD8B-8607C4AD3CFC}" name="206" dataDxfId="71"/>
    <tableColumn id="14" xr3:uid="{E39075D2-3A45-44F4-984C-9111BAFBF426}" name="112" dataDxfId="70"/>
    <tableColumn id="15" xr3:uid="{A01FBFEF-E49F-4842-B443-4D5CE09D8AD9}" name="111" dataDxfId="69"/>
    <tableColumn id="16" xr3:uid="{A14EE3A1-5905-47CA-8755-D03C806D4884}" name="212" dataDxfId="68"/>
    <tableColumn id="17" xr3:uid="{6DBFB538-8615-4C98-90F3-CBC1E6127ADD}" name="211" dataDxfId="67"/>
    <tableColumn id="18" xr3:uid="{745E3C5F-4234-4B1F-88A9-62662408B772}" name="114" dataDxfId="66"/>
    <tableColumn id="19" xr3:uid="{00D12FA1-0D31-47A6-954C-245E23B4ACA3}" name="113" dataDxfId="65"/>
    <tableColumn id="20" xr3:uid="{BC05F40F-D261-49D5-A425-21544B633733}" name="214" dataDxfId="64"/>
    <tableColumn id="21" xr3:uid="{4EA4242D-1933-4812-BD31-3BA656DC436F}" name="213" dataDxfId="63"/>
    <tableColumn id="26" xr3:uid="{CCF3C3E8-3BB6-4017-8604-4A13AAE32B0F}" name="UPL_ULS" dataDxfId="62"/>
    <tableColumn id="27" xr3:uid="{1C437790-F576-43E2-B6AA-B614436680F0}" name="UPL_SLS" dataDxfId="61"/>
    <tableColumn id="24" xr3:uid="{1BDBC418-19CA-449B-A9A2-A56D6AE0C4A5}" name="Hori/vert" dataDxfId="60"/>
    <tableColumn id="25" xr3:uid="{B5DEA579-D46A-4960-B33D-3A8EFB430D1E}" name="Type" dataDxfId="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3770C0-E331-44E5-9A3C-A66ABF6BF547}" name="Table3" displayName="Table3" ref="AS26:AT32" totalsRowShown="0">
  <autoFilter ref="AS26:AT32" xr:uid="{F7628A97-4C65-4262-8162-DD2DC4EEE07E}"/>
  <tableColumns count="2">
    <tableColumn id="1" xr3:uid="{4DC7DEED-F8C6-428D-9728-96B9FC861AD4}" name="Column1"/>
    <tableColumn id="2" xr3:uid="{3106B5A6-7D49-4FC2-91B2-3FFEFC647FA4}" name="Column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884322-77CB-49B0-98CE-3D5B21E367C6}" name="Table4" displayName="Table4" ref="AS34:AT41" totalsRowShown="0">
  <autoFilter ref="AS34:AT41" xr:uid="{9806BAC1-6873-473F-9297-7CD70EDF01BC}"/>
  <tableColumns count="2">
    <tableColumn id="1" xr3:uid="{45F1394F-3E7D-4347-B7A8-088E8DD64AF3}" name="Column1"/>
    <tableColumn id="2" xr3:uid="{F25DD95A-30A3-40E9-B3B9-5B3BD34ADDC7}" name="Column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23BBD6F-2111-448F-839B-441B4AF655CF}" name="Table5" displayName="Table5" ref="AS43:AT51" totalsRowShown="0">
  <autoFilter ref="AS43:AT51" xr:uid="{4A1980D7-9BC3-4E3D-88BE-4403A0BE934C}"/>
  <tableColumns count="2">
    <tableColumn id="1" xr3:uid="{2429FD46-6EE9-40BF-B344-2BE248344391}" name="Column1" dataDxfId="57"/>
    <tableColumn id="2" xr3:uid="{1A2CFB76-28E0-4EFD-AF54-06F2D716F303}" name="Column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8E95D7-9204-4786-BDAF-F3E69065C69D}" name="Table6" displayName="Table6" ref="A2:AV24" totalsRowShown="0" headerRowDxfId="56" dataDxfId="55">
  <autoFilter ref="A2:AV24" xr:uid="{8D5C8879-C840-4E01-AC1B-B1EC74473548}"/>
  <sortState xmlns:xlrd2="http://schemas.microsoft.com/office/spreadsheetml/2017/richdata2" ref="A3:AV22">
    <sortCondition ref="A2:A22"/>
  </sortState>
  <tableColumns count="48">
    <tableColumn id="1" xr3:uid="{E3FED6FE-413E-40F3-BC9A-973791F7D86D}" name="LC" dataDxfId="54"/>
    <tableColumn id="2" xr3:uid="{B1B29322-C5DD-4070-B53F-5D63DC6CDAB4}" name="Load_combination" dataDxfId="53"/>
    <tableColumn id="3" xr3:uid="{7698D1EC-0039-484E-B347-65D1B3EB02DB}" name="1" dataDxfId="52"/>
    <tableColumn id="4" xr3:uid="{B53F1D54-1BAD-4770-A2D6-83E3D178D540}" name="2" dataDxfId="51"/>
    <tableColumn id="5" xr3:uid="{4E4E5C14-513E-46C6-BE1E-BD651C4F660C}" name="3" dataDxfId="50"/>
    <tableColumn id="6" xr3:uid="{4CBF817D-7574-4E5D-953F-B0E4EBB8D631}" name="4" dataDxfId="49"/>
    <tableColumn id="7" xr3:uid="{F26A4CC7-C463-4AD0-BCE3-D9781C7B99C0}" name="5" dataDxfId="48"/>
    <tableColumn id="8" xr3:uid="{9CAD0351-347E-4F99-8CE3-BDBA6F0CE073}" name="11" dataDxfId="47"/>
    <tableColumn id="9" xr3:uid="{451523F3-4BBA-4EBA-9D4E-FBD2202F986B}" name="12" dataDxfId="46"/>
    <tableColumn id="10" xr3:uid="{33E1A52F-E619-4E4A-9B5C-898D31126F2A}" name="13" dataDxfId="45"/>
    <tableColumn id="11" xr3:uid="{FE371692-C0A9-47AE-950A-23F617DEA757}" name="14" dataDxfId="44"/>
    <tableColumn id="12" xr3:uid="{247ADD12-7DBA-4AA4-AE1F-35C241620291}" name="17" dataDxfId="43"/>
    <tableColumn id="13" xr3:uid="{91216DA5-D46E-4D69-A644-13119EBFC0F9}" name="18" dataDxfId="42"/>
    <tableColumn id="14" xr3:uid="{D25786EA-81B6-4CB0-A835-2F35DC7BBCA2}" name="19" dataDxfId="41"/>
    <tableColumn id="15" xr3:uid="{2CA1AE33-1C5E-4429-803C-E818F4FD5178}" name="20" dataDxfId="40"/>
    <tableColumn id="16" xr3:uid="{218B34EE-6247-4120-931D-B013574AAA60}" name="21" dataDxfId="39"/>
    <tableColumn id="17" xr3:uid="{A889407F-A595-4CBA-BEA9-C5F2B92F8753}" name="22" dataDxfId="38"/>
    <tableColumn id="18" xr3:uid="{C374949A-1CEA-4259-B984-2DB0C4D7AAC9}" name="23" dataDxfId="37"/>
    <tableColumn id="19" xr3:uid="{33FE04FE-2F0D-411F-BA9C-8B36D0E90E5E}" name="15" dataDxfId="36"/>
    <tableColumn id="20" xr3:uid="{A314CE5A-0527-4B67-A7C6-6A5F0FCE79F0}" name="16" dataDxfId="35"/>
    <tableColumn id="21" xr3:uid="{A67BDB35-D747-44B6-9A0F-178205F8662A}" name="31" dataDxfId="34"/>
    <tableColumn id="22" xr3:uid="{350D0E13-CEDE-4DD6-ABCE-F0C2BF91289C}" name="32" dataDxfId="33"/>
    <tableColumn id="23" xr3:uid="{8646DD9C-E7D7-49A6-ADC3-A432AE569B65}" name="33/37" dataDxfId="32"/>
    <tableColumn id="24" xr3:uid="{58CAF746-D60E-40B3-9785-B386B4BBA8CB}" name="34" dataDxfId="31"/>
    <tableColumn id="25" xr3:uid="{46C09AA8-76F3-4645-88FE-D1578DBAE197}" name="342" dataDxfId="30"/>
    <tableColumn id="26" xr3:uid="{8EFA2316-43EB-4D2C-8164-1810EAB5E694}" name="343" dataDxfId="29"/>
    <tableColumn id="27" xr3:uid="{699F1816-7D86-41F5-86FA-FDAD676AD711}" name="35" dataDxfId="28"/>
    <tableColumn id="28" xr3:uid="{3488E2C2-8358-47E2-B254-584F11A0C72C}" name="36" dataDxfId="27"/>
    <tableColumn id="29" xr3:uid="{6C49C51F-3D75-4AFE-9CF6-F98B7AD194B5}" name="354" dataDxfId="26"/>
    <tableColumn id="30" xr3:uid="{CB4E20ED-C5F1-4C92-9269-1963DFF7CCE1}" name="37" dataDxfId="25"/>
    <tableColumn id="31" xr3:uid="{3A4E1FE7-660A-4013-918C-3246A4B459AA}" name="38" dataDxfId="24"/>
    <tableColumn id="32" xr3:uid="{A694A480-DE9F-479B-B855-861393BC2D20}" name="39" dataDxfId="23"/>
    <tableColumn id="33" xr3:uid="{20413797-C7E1-4587-96C5-5066D92475E2}" name="40" dataDxfId="22"/>
    <tableColumn id="34" xr3:uid="{6CBCD6CA-FA51-4432-A30E-E9E8C409D8B5}" name="41" dataDxfId="21"/>
    <tableColumn id="35" xr3:uid="{E237AD95-8E9C-4704-8F17-D7CF784ED242}" name="42" dataDxfId="20"/>
    <tableColumn id="36" xr3:uid="{2A1A2260-1916-4DE8-B20C-2877C7FE8B0C}" name="43" dataDxfId="19"/>
    <tableColumn id="37" xr3:uid="{E7A3151E-2E0C-46E8-ACF2-277756703A0B}" name="52" dataDxfId="18"/>
    <tableColumn id="38" xr3:uid="{D1FF9F90-DEA0-4F92-AF60-88A1112EEA7B}" name="53" dataDxfId="17"/>
    <tableColumn id="39" xr3:uid="{E56AAAF2-6363-4E78-A9AF-B1EF7DB35641}" name="54" dataDxfId="16"/>
    <tableColumn id="40" xr3:uid="{196C18AA-C6B8-48A0-9608-9B993261045F}" name="55" dataDxfId="15"/>
    <tableColumn id="41" xr3:uid="{850C506F-8166-4F78-B0BD-ACF14F84B511}" name="51" dataDxfId="14"/>
    <tableColumn id="42" xr3:uid="{C02E0139-7A5F-4C2C-94D7-F8477EA15561}" name="56" dataDxfId="13"/>
    <tableColumn id="43" xr3:uid="{7028F514-FD95-4FED-8850-469A8432B50D}" name="57" dataDxfId="12"/>
    <tableColumn id="44" xr3:uid="{7BB1366D-D152-4645-B670-E3F1BA9EBF22}" name="Column5" dataDxfId="11"/>
    <tableColumn id="45" xr3:uid="{60794663-389F-42AD-8682-5E65219FD21A}" name="first number" dataDxfId="10"/>
    <tableColumn id="46" xr3:uid="{EBEBF6E5-407E-45BF-8B3D-058E99E2B7B1}" name="second number" dataDxfId="9"/>
    <tableColumn id="47" xr3:uid="{17EDBDFE-8A84-40B0-9837-B388CDED3441}" name="third number" dataDxfId="8"/>
    <tableColumn id="48" xr3:uid="{78FA49D9-1476-4167-8169-6D9374A9FDB5}" name="Column9" dataDxfId="7">
      <calculatedColumnFormula>VLOOKUP(AS3,Table3[#All],2,0)&amp;","&amp;VLOOKUP(AT3,Table4[#All],2,0)&amp;","&amp;VLOOKUP(AU3,Table5[#All],2,0)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2F8E6E-10DE-4373-9ED0-BD8D66296E07}" name="Table2_2" displayName="Table2_2" ref="A1:L967" tableType="queryTable" totalsRowShown="0">
  <autoFilter ref="A1:L967" xr:uid="{C6634490-281C-4E03-8A91-557E32C1985A}">
    <filterColumn colId="0">
      <filters>
        <filter val="105"/>
      </filters>
    </filterColumn>
    <filterColumn colId="5">
      <filters>
        <filter val="0.9"/>
        <filter val="1"/>
        <filter val="1.1"/>
        <filter val="1.35"/>
        <filter val="1.5"/>
      </filters>
    </filterColumn>
  </autoFilter>
  <sortState xmlns:xlrd2="http://schemas.microsoft.com/office/spreadsheetml/2017/richdata2" ref="A2:L967">
    <sortCondition ref="A1:A967"/>
  </sortState>
  <tableColumns count="12">
    <tableColumn id="8" xr3:uid="{114D9993-A429-4BAB-BF36-946148C7210B}" uniqueName="8" name="load_combination" queryTableFieldId="8"/>
    <tableColumn id="16" xr3:uid="{DBB81DE0-9EE1-4E42-930D-2A6733B294A7}" uniqueName="16" name="ComboType" queryTableFieldId="21" dataDxfId="6"/>
    <tableColumn id="17" xr3:uid="{E0231E67-2D33-44FF-A876-FD1ED3E222C0}" uniqueName="17" name="AutoDesign" queryTableFieldId="22" dataDxfId="5"/>
    <tableColumn id="1" xr3:uid="{17F3920B-6FCD-46E2-B528-D66ED615E7D8}" uniqueName="1" name="load_case" queryTableFieldId="1" dataDxfId="4"/>
    <tableColumn id="18" xr3:uid="{FBEC5EEB-45B0-4FF8-B227-B307BF172895}" uniqueName="18" name="ModeNumber" queryTableFieldId="23"/>
    <tableColumn id="5" xr3:uid="{1389007B-942C-41AD-A8E0-A96167E40575}" uniqueName="5" name="Factor" queryTableFieldId="5" dataDxfId="3"/>
    <tableColumn id="19" xr3:uid="{4CF0B7AD-2618-4AB3-9006-EB8C149FAE07}" uniqueName="19" name="Custom" queryTableFieldId="24"/>
    <tableColumn id="20" xr3:uid="{F4AA592B-2924-4920-8C75-15B302E92F40}" uniqueName="20" name="Custom - Copy" queryTableFieldId="25"/>
    <tableColumn id="21" xr3:uid="{FE417F16-5949-4424-BB71-0FC986FF576F}" uniqueName="21" name="Custom - Copy.1" queryTableFieldId="26"/>
    <tableColumn id="22" xr3:uid="{8399C1EA-E0FA-4FF8-943A-A78DBF731445}" uniqueName="22" name="Custom - Copy.2" queryTableFieldId="27"/>
    <tableColumn id="6" xr3:uid="{26D7E1C2-772E-4EC4-9589-996DF6D0E758}" uniqueName="6" name="Load case" queryTableFieldId="6" dataDxfId="2">
      <calculatedColumnFormula>_xlfn.XLOOKUP(Table2_2[[#This Row],[load_case]],'Load summary(updated)'!$B$2:$B$44,'Load summary(updated)'!$A$2:$A$44)</calculatedColumnFormula>
    </tableColumn>
    <tableColumn id="7" xr3:uid="{ED2A1281-05E6-4C80-A2DB-7549453B49D1}" uniqueName="7" name="Load combination_named" queryTableFieldId="7" dataDxfId="1">
      <calculatedColumnFormula>VLOOKUP(Table2_2[[#This Row],[load_combination]],'Load summary(original) and Ref'!B:AV,47,0)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0BC24-FE49-4313-AA34-B993B7A9844F}">
  <sheetPr>
    <pageSetUpPr fitToPage="1"/>
  </sheetPr>
  <dimension ref="A2:Z44"/>
  <sheetViews>
    <sheetView view="pageBreakPreview" zoomScale="70" zoomScaleNormal="70" zoomScaleSheetLayoutView="70" workbookViewId="0">
      <pane xSplit="1" topLeftCell="B1" activePane="topRight" state="frozen"/>
      <selection pane="topRight" activeCell="A7" sqref="A7"/>
    </sheetView>
  </sheetViews>
  <sheetFormatPr defaultRowHeight="14.4" x14ac:dyDescent="0.3"/>
  <cols>
    <col min="1" max="1" width="54.6640625" customWidth="1"/>
    <col min="2" max="2" width="11.77734375" customWidth="1"/>
    <col min="3" max="12" width="8.88671875" customWidth="1"/>
    <col min="21" max="21" width="8.77734375" customWidth="1"/>
    <col min="25" max="25" width="12" customWidth="1"/>
  </cols>
  <sheetData>
    <row r="2" spans="1:26" s="156" customFormat="1" x14ac:dyDescent="0.3">
      <c r="A2" s="160" t="s">
        <v>268</v>
      </c>
      <c r="B2" s="161" t="s">
        <v>1</v>
      </c>
      <c r="C2" s="171" t="s">
        <v>2</v>
      </c>
      <c r="D2" s="171" t="s">
        <v>3</v>
      </c>
      <c r="E2" s="171" t="s">
        <v>4</v>
      </c>
      <c r="F2" s="171" t="s">
        <v>5</v>
      </c>
      <c r="G2" s="171" t="s">
        <v>6</v>
      </c>
      <c r="H2" s="171" t="s">
        <v>7</v>
      </c>
      <c r="I2" s="171" t="s">
        <v>8</v>
      </c>
      <c r="J2" s="171" t="s">
        <v>9</v>
      </c>
      <c r="K2" s="171" t="s">
        <v>10</v>
      </c>
      <c r="L2" s="171" t="s">
        <v>11</v>
      </c>
      <c r="M2" s="171" t="s">
        <v>12</v>
      </c>
      <c r="N2" s="171" t="s">
        <v>13</v>
      </c>
      <c r="O2" s="171" t="s">
        <v>14</v>
      </c>
      <c r="P2" s="171" t="s">
        <v>15</v>
      </c>
      <c r="Q2" s="171" t="s">
        <v>16</v>
      </c>
      <c r="R2" s="171" t="s">
        <v>17</v>
      </c>
      <c r="S2" s="171" t="s">
        <v>18</v>
      </c>
      <c r="T2" s="171" t="s">
        <v>19</v>
      </c>
      <c r="U2" s="171" t="s">
        <v>20</v>
      </c>
      <c r="V2" s="171" t="s">
        <v>21</v>
      </c>
      <c r="W2" s="171" t="s">
        <v>271</v>
      </c>
      <c r="X2" s="171" t="s">
        <v>272</v>
      </c>
      <c r="Y2" s="160" t="s">
        <v>22</v>
      </c>
      <c r="Z2" s="172" t="s">
        <v>265</v>
      </c>
    </row>
    <row r="3" spans="1:26" x14ac:dyDescent="0.3">
      <c r="A3" s="174" t="s">
        <v>23</v>
      </c>
      <c r="B3" s="169">
        <v>1</v>
      </c>
      <c r="C3" s="162">
        <v>1.35</v>
      </c>
      <c r="D3" s="162">
        <v>1</v>
      </c>
      <c r="E3" s="162">
        <v>1.35</v>
      </c>
      <c r="F3" s="162">
        <v>1</v>
      </c>
      <c r="G3" s="162">
        <v>1.35</v>
      </c>
      <c r="H3" s="162">
        <v>1</v>
      </c>
      <c r="I3" s="162">
        <v>1.35</v>
      </c>
      <c r="J3" s="162">
        <v>1</v>
      </c>
      <c r="K3" s="162">
        <v>1</v>
      </c>
      <c r="L3" s="162">
        <v>1</v>
      </c>
      <c r="M3" s="162">
        <v>1</v>
      </c>
      <c r="N3" s="162">
        <v>1</v>
      </c>
      <c r="O3" s="162">
        <v>1</v>
      </c>
      <c r="P3" s="162">
        <v>1</v>
      </c>
      <c r="Q3" s="162">
        <v>1</v>
      </c>
      <c r="R3" s="162">
        <v>1</v>
      </c>
      <c r="S3" s="162">
        <v>1</v>
      </c>
      <c r="T3" s="162">
        <v>1</v>
      </c>
      <c r="U3" s="162">
        <v>1</v>
      </c>
      <c r="V3" s="162">
        <v>1</v>
      </c>
      <c r="W3" s="162">
        <v>0.9</v>
      </c>
      <c r="X3" s="162">
        <v>1</v>
      </c>
      <c r="Y3" s="162" t="s">
        <v>24</v>
      </c>
      <c r="Z3" s="163" t="s">
        <v>266</v>
      </c>
    </row>
    <row r="4" spans="1:26" x14ac:dyDescent="0.3">
      <c r="A4" s="174" t="s">
        <v>25</v>
      </c>
      <c r="B4" s="169">
        <v>2</v>
      </c>
      <c r="C4" s="162">
        <v>1.35</v>
      </c>
      <c r="D4" s="162">
        <v>1</v>
      </c>
      <c r="E4" s="162">
        <v>1.35</v>
      </c>
      <c r="F4" s="162">
        <v>1</v>
      </c>
      <c r="G4" s="162">
        <v>1.35</v>
      </c>
      <c r="H4" s="162">
        <v>1</v>
      </c>
      <c r="I4" s="162">
        <v>1.35</v>
      </c>
      <c r="J4" s="162">
        <v>1</v>
      </c>
      <c r="K4" s="162">
        <v>1</v>
      </c>
      <c r="L4" s="162">
        <v>1</v>
      </c>
      <c r="M4" s="162">
        <v>1</v>
      </c>
      <c r="N4" s="162">
        <v>1</v>
      </c>
      <c r="O4" s="162">
        <v>1</v>
      </c>
      <c r="P4" s="162">
        <v>1</v>
      </c>
      <c r="Q4" s="162">
        <v>1</v>
      </c>
      <c r="R4" s="162">
        <v>1</v>
      </c>
      <c r="S4" s="162">
        <v>1</v>
      </c>
      <c r="T4" s="162">
        <v>1</v>
      </c>
      <c r="U4" s="162">
        <v>1</v>
      </c>
      <c r="V4" s="162">
        <v>1</v>
      </c>
      <c r="W4" s="162">
        <v>0</v>
      </c>
      <c r="X4" s="162">
        <v>0</v>
      </c>
      <c r="Y4" s="162" t="s">
        <v>24</v>
      </c>
      <c r="Z4" s="163" t="s">
        <v>266</v>
      </c>
    </row>
    <row r="5" spans="1:26" x14ac:dyDescent="0.3">
      <c r="A5" s="174" t="s">
        <v>26</v>
      </c>
      <c r="B5" s="169">
        <v>3</v>
      </c>
      <c r="C5" s="162">
        <v>1.35</v>
      </c>
      <c r="D5" s="162">
        <v>1</v>
      </c>
      <c r="E5" s="162">
        <v>1.35</v>
      </c>
      <c r="F5" s="162">
        <v>1</v>
      </c>
      <c r="G5" s="162">
        <v>1.35</v>
      </c>
      <c r="H5" s="162">
        <v>1</v>
      </c>
      <c r="I5" s="162">
        <v>1.35</v>
      </c>
      <c r="J5" s="162">
        <v>1</v>
      </c>
      <c r="K5" s="162">
        <v>1</v>
      </c>
      <c r="L5" s="162">
        <v>1</v>
      </c>
      <c r="M5" s="162">
        <v>0</v>
      </c>
      <c r="N5" s="162">
        <v>0</v>
      </c>
      <c r="O5" s="162">
        <v>1</v>
      </c>
      <c r="P5" s="162">
        <v>1</v>
      </c>
      <c r="Q5" s="162">
        <v>1</v>
      </c>
      <c r="R5" s="162">
        <v>1</v>
      </c>
      <c r="S5" s="162">
        <v>1</v>
      </c>
      <c r="T5" s="162">
        <v>1</v>
      </c>
      <c r="U5" s="162">
        <v>1</v>
      </c>
      <c r="V5" s="162">
        <v>1</v>
      </c>
      <c r="W5" s="162">
        <v>0</v>
      </c>
      <c r="X5" s="162">
        <v>0</v>
      </c>
      <c r="Y5" s="162" t="s">
        <v>24</v>
      </c>
      <c r="Z5" s="163" t="s">
        <v>266</v>
      </c>
    </row>
    <row r="6" spans="1:26" ht="24" customHeight="1" x14ac:dyDescent="0.3">
      <c r="A6" s="175" t="s">
        <v>27</v>
      </c>
      <c r="B6" s="169">
        <v>4</v>
      </c>
      <c r="C6" s="162">
        <v>1.35</v>
      </c>
      <c r="D6" s="162">
        <v>1</v>
      </c>
      <c r="E6" s="162">
        <v>1.35</v>
      </c>
      <c r="F6" s="162">
        <v>1</v>
      </c>
      <c r="G6" s="162">
        <v>1.35</v>
      </c>
      <c r="H6" s="162">
        <v>1</v>
      </c>
      <c r="I6" s="162">
        <v>0</v>
      </c>
      <c r="J6" s="162">
        <v>0</v>
      </c>
      <c r="K6" s="162">
        <v>1.35</v>
      </c>
      <c r="L6" s="162">
        <v>1</v>
      </c>
      <c r="M6" s="162">
        <v>0</v>
      </c>
      <c r="N6" s="162">
        <v>0</v>
      </c>
      <c r="O6" s="162">
        <v>1.35</v>
      </c>
      <c r="P6" s="162">
        <v>1.35</v>
      </c>
      <c r="Q6" s="162">
        <v>1</v>
      </c>
      <c r="R6" s="162">
        <v>1</v>
      </c>
      <c r="S6" s="162">
        <v>1.35</v>
      </c>
      <c r="T6" s="162">
        <v>1.35</v>
      </c>
      <c r="U6" s="162">
        <v>1</v>
      </c>
      <c r="V6" s="162">
        <v>1</v>
      </c>
      <c r="W6" s="162">
        <v>0</v>
      </c>
      <c r="X6" s="162">
        <v>0</v>
      </c>
      <c r="Y6" s="162" t="s">
        <v>28</v>
      </c>
      <c r="Z6" s="163" t="s">
        <v>266</v>
      </c>
    </row>
    <row r="7" spans="1:26" ht="43.2" x14ac:dyDescent="0.3">
      <c r="A7" s="175" t="s">
        <v>29</v>
      </c>
      <c r="B7" s="169">
        <v>5</v>
      </c>
      <c r="C7" s="162">
        <v>0</v>
      </c>
      <c r="D7" s="162">
        <v>0</v>
      </c>
      <c r="E7" s="162">
        <v>0</v>
      </c>
      <c r="F7" s="162">
        <v>0</v>
      </c>
      <c r="G7" s="162">
        <v>0</v>
      </c>
      <c r="H7" s="162">
        <v>0</v>
      </c>
      <c r="I7" s="162">
        <v>1</v>
      </c>
      <c r="J7" s="162">
        <v>1</v>
      </c>
      <c r="K7" s="162">
        <v>0</v>
      </c>
      <c r="L7" s="162">
        <v>0</v>
      </c>
      <c r="M7" s="162">
        <v>0</v>
      </c>
      <c r="N7" s="162">
        <v>0</v>
      </c>
      <c r="O7" s="162">
        <v>0</v>
      </c>
      <c r="P7" s="162">
        <v>0</v>
      </c>
      <c r="Q7" s="162">
        <v>0</v>
      </c>
      <c r="R7" s="162">
        <v>0</v>
      </c>
      <c r="S7" s="162">
        <v>0</v>
      </c>
      <c r="T7" s="162">
        <v>0</v>
      </c>
      <c r="U7" s="162">
        <v>0</v>
      </c>
      <c r="V7" s="162">
        <v>0</v>
      </c>
      <c r="W7" s="162">
        <v>0</v>
      </c>
      <c r="X7" s="162">
        <v>0</v>
      </c>
      <c r="Y7" s="162" t="s">
        <v>28</v>
      </c>
      <c r="Z7" s="163" t="s">
        <v>266</v>
      </c>
    </row>
    <row r="8" spans="1:26" x14ac:dyDescent="0.3">
      <c r="A8" s="174" t="s">
        <v>30</v>
      </c>
      <c r="B8" s="169">
        <v>11</v>
      </c>
      <c r="C8" s="162">
        <v>1.35</v>
      </c>
      <c r="D8" s="162">
        <v>1</v>
      </c>
      <c r="E8" s="162">
        <v>1.35</v>
      </c>
      <c r="F8" s="162">
        <v>1</v>
      </c>
      <c r="G8" s="162">
        <v>0</v>
      </c>
      <c r="H8" s="162">
        <v>0</v>
      </c>
      <c r="I8" s="162">
        <v>0</v>
      </c>
      <c r="J8" s="162">
        <v>0</v>
      </c>
      <c r="K8" s="162">
        <v>1</v>
      </c>
      <c r="L8" s="162">
        <v>1</v>
      </c>
      <c r="M8" s="162">
        <v>0</v>
      </c>
      <c r="N8" s="162">
        <v>0</v>
      </c>
      <c r="O8" s="162">
        <v>0</v>
      </c>
      <c r="P8" s="162">
        <v>0</v>
      </c>
      <c r="Q8" s="162">
        <v>0</v>
      </c>
      <c r="R8" s="162">
        <v>0</v>
      </c>
      <c r="S8" s="162">
        <v>0</v>
      </c>
      <c r="T8" s="162">
        <v>0</v>
      </c>
      <c r="U8" s="162">
        <v>0</v>
      </c>
      <c r="V8" s="162">
        <v>0</v>
      </c>
      <c r="W8" s="162">
        <v>0</v>
      </c>
      <c r="X8" s="162">
        <v>0</v>
      </c>
      <c r="Y8" s="162" t="s">
        <v>31</v>
      </c>
      <c r="Z8" s="163" t="s">
        <v>266</v>
      </c>
    </row>
    <row r="9" spans="1:26" x14ac:dyDescent="0.3">
      <c r="A9" s="174" t="s">
        <v>32</v>
      </c>
      <c r="B9" s="169">
        <v>12</v>
      </c>
      <c r="C9" s="162">
        <v>1.35</v>
      </c>
      <c r="D9" s="162">
        <v>1</v>
      </c>
      <c r="E9" s="162">
        <v>1.35</v>
      </c>
      <c r="F9" s="162">
        <v>1</v>
      </c>
      <c r="G9" s="162">
        <v>0</v>
      </c>
      <c r="H9" s="162">
        <v>0</v>
      </c>
      <c r="I9" s="162">
        <v>0</v>
      </c>
      <c r="J9" s="162">
        <v>0</v>
      </c>
      <c r="K9" s="162">
        <v>1.35</v>
      </c>
      <c r="L9" s="162">
        <v>1</v>
      </c>
      <c r="M9" s="162">
        <v>1.35</v>
      </c>
      <c r="N9" s="162">
        <v>1</v>
      </c>
      <c r="O9" s="162">
        <v>0</v>
      </c>
      <c r="P9" s="162">
        <v>0</v>
      </c>
      <c r="Q9" s="162">
        <v>0</v>
      </c>
      <c r="R9" s="162">
        <v>0</v>
      </c>
      <c r="S9" s="162">
        <v>0</v>
      </c>
      <c r="T9" s="162">
        <v>0</v>
      </c>
      <c r="U9" s="162">
        <v>0</v>
      </c>
      <c r="V9" s="162">
        <v>0</v>
      </c>
      <c r="W9" s="162">
        <v>0</v>
      </c>
      <c r="X9" s="162">
        <v>0</v>
      </c>
      <c r="Y9" s="162" t="s">
        <v>28</v>
      </c>
      <c r="Z9" s="163" t="s">
        <v>266</v>
      </c>
    </row>
    <row r="10" spans="1:26" x14ac:dyDescent="0.3">
      <c r="A10" s="174" t="s">
        <v>33</v>
      </c>
      <c r="B10" s="169">
        <v>13</v>
      </c>
      <c r="C10" s="162">
        <v>0</v>
      </c>
      <c r="D10" s="162">
        <v>0</v>
      </c>
      <c r="E10" s="162">
        <v>0</v>
      </c>
      <c r="F10" s="162">
        <v>0</v>
      </c>
      <c r="G10" s="162">
        <v>0</v>
      </c>
      <c r="H10" s="162">
        <v>0</v>
      </c>
      <c r="I10" s="162">
        <v>1.35</v>
      </c>
      <c r="J10" s="162">
        <v>1</v>
      </c>
      <c r="K10" s="162">
        <v>0</v>
      </c>
      <c r="L10" s="162">
        <v>0</v>
      </c>
      <c r="M10" s="162">
        <v>0</v>
      </c>
      <c r="N10" s="162">
        <v>0</v>
      </c>
      <c r="O10" s="162">
        <v>0</v>
      </c>
      <c r="P10" s="162">
        <v>0</v>
      </c>
      <c r="Q10" s="162">
        <v>0</v>
      </c>
      <c r="R10" s="162">
        <v>0</v>
      </c>
      <c r="S10" s="162">
        <v>0</v>
      </c>
      <c r="T10" s="162">
        <v>0</v>
      </c>
      <c r="U10" s="162">
        <v>0</v>
      </c>
      <c r="V10" s="162">
        <v>0</v>
      </c>
      <c r="W10" s="162">
        <v>0</v>
      </c>
      <c r="X10" s="162">
        <v>0</v>
      </c>
      <c r="Y10" s="162" t="s">
        <v>31</v>
      </c>
      <c r="Z10" s="163" t="s">
        <v>266</v>
      </c>
    </row>
    <row r="11" spans="1:26" x14ac:dyDescent="0.3">
      <c r="A11" s="174" t="s">
        <v>34</v>
      </c>
      <c r="B11" s="169">
        <v>14</v>
      </c>
      <c r="C11" s="162">
        <v>0</v>
      </c>
      <c r="D11" s="162">
        <v>0</v>
      </c>
      <c r="E11" s="162">
        <v>0</v>
      </c>
      <c r="F11" s="162">
        <v>0</v>
      </c>
      <c r="G11" s="162">
        <v>0</v>
      </c>
      <c r="H11" s="162">
        <v>0</v>
      </c>
      <c r="I11" s="162">
        <v>1</v>
      </c>
      <c r="J11" s="162">
        <v>1</v>
      </c>
      <c r="K11" s="162">
        <v>0</v>
      </c>
      <c r="L11" s="162">
        <v>0</v>
      </c>
      <c r="M11" s="162">
        <v>0</v>
      </c>
      <c r="N11" s="162">
        <v>0</v>
      </c>
      <c r="O11" s="162">
        <v>0</v>
      </c>
      <c r="P11" s="162">
        <v>0</v>
      </c>
      <c r="Q11" s="162">
        <v>0</v>
      </c>
      <c r="R11" s="162">
        <v>0</v>
      </c>
      <c r="S11" s="162">
        <v>0</v>
      </c>
      <c r="T11" s="162">
        <v>0</v>
      </c>
      <c r="U11" s="162">
        <v>0</v>
      </c>
      <c r="V11" s="162">
        <v>0</v>
      </c>
      <c r="W11" s="162">
        <v>0</v>
      </c>
      <c r="X11" s="162">
        <v>0</v>
      </c>
      <c r="Y11" s="162" t="s">
        <v>28</v>
      </c>
      <c r="Z11" s="163" t="s">
        <v>266</v>
      </c>
    </row>
    <row r="12" spans="1:26" x14ac:dyDescent="0.3">
      <c r="A12" s="174" t="s">
        <v>35</v>
      </c>
      <c r="B12" s="169">
        <v>15</v>
      </c>
      <c r="C12" s="162">
        <v>0</v>
      </c>
      <c r="D12" s="162">
        <v>0</v>
      </c>
      <c r="E12" s="162">
        <v>0</v>
      </c>
      <c r="F12" s="162">
        <v>0</v>
      </c>
      <c r="G12" s="162">
        <v>1.35</v>
      </c>
      <c r="H12" s="162">
        <v>1</v>
      </c>
      <c r="I12" s="162">
        <v>0</v>
      </c>
      <c r="J12" s="162">
        <v>0</v>
      </c>
      <c r="K12" s="162">
        <v>0</v>
      </c>
      <c r="L12" s="162">
        <v>0</v>
      </c>
      <c r="M12" s="162">
        <v>0</v>
      </c>
      <c r="N12" s="162">
        <v>0</v>
      </c>
      <c r="O12" s="162">
        <v>0</v>
      </c>
      <c r="P12" s="162">
        <v>0</v>
      </c>
      <c r="Q12" s="162">
        <v>0</v>
      </c>
      <c r="R12" s="162">
        <v>0</v>
      </c>
      <c r="S12" s="162">
        <v>0</v>
      </c>
      <c r="T12" s="162">
        <v>0</v>
      </c>
      <c r="U12" s="162">
        <v>0</v>
      </c>
      <c r="V12" s="162">
        <v>0</v>
      </c>
      <c r="W12" s="162">
        <v>0</v>
      </c>
      <c r="X12" s="162">
        <v>0</v>
      </c>
      <c r="Y12" s="162" t="s">
        <v>31</v>
      </c>
      <c r="Z12" s="163" t="s">
        <v>266</v>
      </c>
    </row>
    <row r="13" spans="1:26" x14ac:dyDescent="0.3">
      <c r="A13" s="174" t="s">
        <v>36</v>
      </c>
      <c r="B13" s="169">
        <v>16</v>
      </c>
      <c r="C13" s="162">
        <v>0</v>
      </c>
      <c r="D13" s="162">
        <v>0</v>
      </c>
      <c r="E13" s="162">
        <v>0</v>
      </c>
      <c r="F13" s="162">
        <v>0</v>
      </c>
      <c r="G13" s="162">
        <v>1.35</v>
      </c>
      <c r="H13" s="162">
        <v>1</v>
      </c>
      <c r="I13" s="162">
        <v>0</v>
      </c>
      <c r="J13" s="162">
        <v>0</v>
      </c>
      <c r="K13" s="162">
        <v>0</v>
      </c>
      <c r="L13" s="162">
        <v>0</v>
      </c>
      <c r="M13" s="162">
        <v>0</v>
      </c>
      <c r="N13" s="162">
        <v>0</v>
      </c>
      <c r="O13" s="162">
        <v>0</v>
      </c>
      <c r="P13" s="162">
        <v>0</v>
      </c>
      <c r="Q13" s="162">
        <v>0</v>
      </c>
      <c r="R13" s="162">
        <v>0</v>
      </c>
      <c r="S13" s="162">
        <v>0</v>
      </c>
      <c r="T13" s="162">
        <v>0</v>
      </c>
      <c r="U13" s="162">
        <v>0</v>
      </c>
      <c r="V13" s="162">
        <v>0</v>
      </c>
      <c r="W13" s="162">
        <v>0</v>
      </c>
      <c r="X13" s="162">
        <v>0</v>
      </c>
      <c r="Y13" s="162" t="s">
        <v>28</v>
      </c>
      <c r="Z13" s="163" t="s">
        <v>266</v>
      </c>
    </row>
    <row r="14" spans="1:26" x14ac:dyDescent="0.3">
      <c r="A14" s="174" t="s">
        <v>37</v>
      </c>
      <c r="B14" s="169">
        <v>17</v>
      </c>
      <c r="C14" s="162">
        <v>0</v>
      </c>
      <c r="D14" s="162">
        <v>0</v>
      </c>
      <c r="E14" s="162">
        <v>0</v>
      </c>
      <c r="F14" s="162">
        <v>0</v>
      </c>
      <c r="G14" s="162">
        <v>0</v>
      </c>
      <c r="H14" s="162">
        <v>0</v>
      </c>
      <c r="I14" s="162">
        <v>0</v>
      </c>
      <c r="J14" s="162">
        <v>0</v>
      </c>
      <c r="K14" s="162">
        <v>0</v>
      </c>
      <c r="L14" s="162">
        <v>0</v>
      </c>
      <c r="M14" s="162">
        <v>1</v>
      </c>
      <c r="N14" s="162">
        <v>1</v>
      </c>
      <c r="O14" s="162">
        <v>0</v>
      </c>
      <c r="P14" s="162">
        <v>0</v>
      </c>
      <c r="Q14" s="162">
        <v>0</v>
      </c>
      <c r="R14" s="162">
        <v>0</v>
      </c>
      <c r="S14" s="162">
        <v>0</v>
      </c>
      <c r="T14" s="162">
        <v>0</v>
      </c>
      <c r="U14" s="162">
        <v>0</v>
      </c>
      <c r="V14" s="162">
        <v>0</v>
      </c>
      <c r="W14" s="162">
        <v>0</v>
      </c>
      <c r="X14" s="162">
        <v>0</v>
      </c>
      <c r="Y14" s="162" t="s">
        <v>31</v>
      </c>
      <c r="Z14" s="163" t="s">
        <v>266</v>
      </c>
    </row>
    <row r="15" spans="1:26" x14ac:dyDescent="0.3">
      <c r="A15" s="174" t="s">
        <v>38</v>
      </c>
      <c r="B15" s="169">
        <v>18</v>
      </c>
      <c r="C15" s="162">
        <v>0</v>
      </c>
      <c r="D15" s="162">
        <v>0</v>
      </c>
      <c r="E15" s="162">
        <v>0</v>
      </c>
      <c r="F15" s="162">
        <v>0</v>
      </c>
      <c r="G15" s="162">
        <v>0</v>
      </c>
      <c r="H15" s="162">
        <v>0</v>
      </c>
      <c r="I15" s="162">
        <v>0</v>
      </c>
      <c r="J15" s="162">
        <v>0</v>
      </c>
      <c r="K15" s="162">
        <v>0</v>
      </c>
      <c r="L15" s="162">
        <v>0</v>
      </c>
      <c r="M15" s="162">
        <v>0</v>
      </c>
      <c r="N15" s="162">
        <v>0</v>
      </c>
      <c r="O15" s="162">
        <v>1</v>
      </c>
      <c r="P15" s="162">
        <v>1</v>
      </c>
      <c r="Q15" s="162">
        <v>1</v>
      </c>
      <c r="R15" s="162">
        <v>1</v>
      </c>
      <c r="S15" s="162">
        <v>0</v>
      </c>
      <c r="T15" s="162">
        <v>0</v>
      </c>
      <c r="U15" s="162">
        <v>0</v>
      </c>
      <c r="V15" s="162">
        <v>0</v>
      </c>
      <c r="W15" s="162">
        <v>0</v>
      </c>
      <c r="X15" s="162">
        <v>0</v>
      </c>
      <c r="Y15" s="162" t="s">
        <v>31</v>
      </c>
      <c r="Z15" s="163" t="s">
        <v>266</v>
      </c>
    </row>
    <row r="16" spans="1:26" ht="28.8" x14ac:dyDescent="0.3">
      <c r="A16" s="175" t="s">
        <v>39</v>
      </c>
      <c r="B16" s="169">
        <v>19</v>
      </c>
      <c r="C16" s="162">
        <v>0</v>
      </c>
      <c r="D16" s="162">
        <v>0</v>
      </c>
      <c r="E16" s="162">
        <v>0</v>
      </c>
      <c r="F16" s="162">
        <v>0</v>
      </c>
      <c r="G16" s="162">
        <v>0</v>
      </c>
      <c r="H16" s="162">
        <v>0</v>
      </c>
      <c r="I16" s="162">
        <v>0</v>
      </c>
      <c r="J16" s="162">
        <v>0</v>
      </c>
      <c r="K16" s="162">
        <v>0</v>
      </c>
      <c r="L16" s="162">
        <v>0</v>
      </c>
      <c r="M16" s="162">
        <v>0</v>
      </c>
      <c r="N16" s="162">
        <v>0</v>
      </c>
      <c r="O16" s="162">
        <v>1.35</v>
      </c>
      <c r="P16" s="162">
        <v>1.35</v>
      </c>
      <c r="Q16" s="162">
        <v>1</v>
      </c>
      <c r="R16" s="162">
        <v>1</v>
      </c>
      <c r="S16" s="162">
        <v>0</v>
      </c>
      <c r="T16" s="162">
        <v>0</v>
      </c>
      <c r="U16" s="162">
        <v>0</v>
      </c>
      <c r="V16" s="162">
        <v>0</v>
      </c>
      <c r="W16" s="162">
        <v>0</v>
      </c>
      <c r="X16" s="162">
        <v>0</v>
      </c>
      <c r="Y16" s="162" t="s">
        <v>28</v>
      </c>
      <c r="Z16" s="163" t="s">
        <v>266</v>
      </c>
    </row>
    <row r="17" spans="1:26" ht="43.2" x14ac:dyDescent="0.3">
      <c r="A17" s="175" t="s">
        <v>40</v>
      </c>
      <c r="B17" s="169">
        <v>20</v>
      </c>
      <c r="C17" s="162">
        <v>0</v>
      </c>
      <c r="D17" s="162">
        <v>0</v>
      </c>
      <c r="E17" s="162">
        <v>0</v>
      </c>
      <c r="F17" s="162">
        <v>0</v>
      </c>
      <c r="G17" s="162">
        <v>0</v>
      </c>
      <c r="H17" s="162">
        <v>0</v>
      </c>
      <c r="I17" s="162">
        <v>0</v>
      </c>
      <c r="J17" s="162">
        <v>0</v>
      </c>
      <c r="K17" s="162">
        <v>0</v>
      </c>
      <c r="L17" s="162">
        <v>0</v>
      </c>
      <c r="M17" s="162">
        <v>0</v>
      </c>
      <c r="N17" s="162">
        <v>0</v>
      </c>
      <c r="O17" s="162">
        <v>1.35</v>
      </c>
      <c r="P17" s="162">
        <v>1.35</v>
      </c>
      <c r="Q17" s="162">
        <v>1</v>
      </c>
      <c r="R17" s="162">
        <v>1</v>
      </c>
      <c r="S17" s="162">
        <v>0</v>
      </c>
      <c r="T17" s="162">
        <v>0</v>
      </c>
      <c r="U17" s="162">
        <v>0</v>
      </c>
      <c r="V17" s="162">
        <v>0</v>
      </c>
      <c r="W17" s="162">
        <v>0</v>
      </c>
      <c r="X17" s="162">
        <v>0</v>
      </c>
      <c r="Y17" s="162" t="s">
        <v>28</v>
      </c>
      <c r="Z17" s="163" t="s">
        <v>266</v>
      </c>
    </row>
    <row r="18" spans="1:26" x14ac:dyDescent="0.3">
      <c r="A18" s="174" t="s">
        <v>41</v>
      </c>
      <c r="B18" s="169">
        <v>21</v>
      </c>
      <c r="C18" s="162">
        <v>0</v>
      </c>
      <c r="D18" s="162">
        <v>0</v>
      </c>
      <c r="E18" s="162">
        <v>0</v>
      </c>
      <c r="F18" s="162">
        <v>0</v>
      </c>
      <c r="G18" s="162">
        <v>0</v>
      </c>
      <c r="H18" s="162">
        <v>0</v>
      </c>
      <c r="I18" s="162">
        <v>0</v>
      </c>
      <c r="J18" s="162">
        <v>0</v>
      </c>
      <c r="K18" s="162">
        <v>0</v>
      </c>
      <c r="L18" s="162">
        <v>0</v>
      </c>
      <c r="M18" s="162">
        <v>0</v>
      </c>
      <c r="N18" s="162">
        <v>0</v>
      </c>
      <c r="O18" s="162">
        <v>0</v>
      </c>
      <c r="P18" s="162">
        <v>0</v>
      </c>
      <c r="Q18" s="162">
        <v>0</v>
      </c>
      <c r="R18" s="162">
        <v>0</v>
      </c>
      <c r="S18" s="162">
        <v>1</v>
      </c>
      <c r="T18" s="162">
        <v>1</v>
      </c>
      <c r="U18" s="162">
        <v>1</v>
      </c>
      <c r="V18" s="162">
        <v>1</v>
      </c>
      <c r="W18" s="162">
        <v>0</v>
      </c>
      <c r="X18" s="162">
        <v>0</v>
      </c>
      <c r="Y18" s="162" t="s">
        <v>31</v>
      </c>
      <c r="Z18" s="163" t="s">
        <v>266</v>
      </c>
    </row>
    <row r="19" spans="1:26" ht="28.8" x14ac:dyDescent="0.3">
      <c r="A19" s="175" t="s">
        <v>42</v>
      </c>
      <c r="B19" s="169">
        <v>22</v>
      </c>
      <c r="C19" s="162">
        <v>0</v>
      </c>
      <c r="D19" s="162">
        <v>0</v>
      </c>
      <c r="E19" s="162">
        <v>0</v>
      </c>
      <c r="F19" s="162">
        <v>0</v>
      </c>
      <c r="G19" s="162">
        <v>0</v>
      </c>
      <c r="H19" s="162">
        <v>0</v>
      </c>
      <c r="I19" s="162">
        <v>0</v>
      </c>
      <c r="J19" s="162">
        <v>0</v>
      </c>
      <c r="K19" s="162">
        <v>0</v>
      </c>
      <c r="L19" s="162">
        <v>0</v>
      </c>
      <c r="M19" s="162">
        <v>0</v>
      </c>
      <c r="N19" s="162">
        <v>0</v>
      </c>
      <c r="O19" s="162">
        <v>0</v>
      </c>
      <c r="P19" s="162">
        <v>0</v>
      </c>
      <c r="Q19" s="162">
        <v>0</v>
      </c>
      <c r="R19" s="162">
        <v>0</v>
      </c>
      <c r="S19" s="162">
        <v>1.35</v>
      </c>
      <c r="T19" s="162">
        <v>1.35</v>
      </c>
      <c r="U19" s="162">
        <v>1</v>
      </c>
      <c r="V19" s="162">
        <v>1</v>
      </c>
      <c r="W19" s="162">
        <v>0</v>
      </c>
      <c r="X19" s="162">
        <v>0</v>
      </c>
      <c r="Y19" s="162" t="s">
        <v>28</v>
      </c>
      <c r="Z19" s="163" t="s">
        <v>266</v>
      </c>
    </row>
    <row r="20" spans="1:26" ht="43.2" x14ac:dyDescent="0.3">
      <c r="A20" s="175" t="s">
        <v>43</v>
      </c>
      <c r="B20" s="169">
        <v>23</v>
      </c>
      <c r="C20" s="162">
        <v>0</v>
      </c>
      <c r="D20" s="162">
        <v>0</v>
      </c>
      <c r="E20" s="162">
        <v>0</v>
      </c>
      <c r="F20" s="162">
        <v>0</v>
      </c>
      <c r="G20" s="162">
        <v>0</v>
      </c>
      <c r="H20" s="162">
        <v>0</v>
      </c>
      <c r="I20" s="162">
        <v>0</v>
      </c>
      <c r="J20" s="162">
        <v>0</v>
      </c>
      <c r="K20" s="162">
        <v>0</v>
      </c>
      <c r="L20" s="162">
        <v>0</v>
      </c>
      <c r="M20" s="162">
        <v>0</v>
      </c>
      <c r="N20" s="162">
        <v>0</v>
      </c>
      <c r="O20" s="162">
        <v>0</v>
      </c>
      <c r="P20" s="162">
        <v>0</v>
      </c>
      <c r="Q20" s="162">
        <v>0</v>
      </c>
      <c r="R20" s="162">
        <v>0</v>
      </c>
      <c r="S20" s="162">
        <v>1.35</v>
      </c>
      <c r="T20" s="162">
        <v>1.35</v>
      </c>
      <c r="U20" s="162">
        <v>1</v>
      </c>
      <c r="V20" s="162">
        <v>1</v>
      </c>
      <c r="W20" s="162">
        <v>0</v>
      </c>
      <c r="X20" s="162">
        <v>0</v>
      </c>
      <c r="Y20" s="162" t="s">
        <v>28</v>
      </c>
      <c r="Z20" s="163" t="s">
        <v>266</v>
      </c>
    </row>
    <row r="21" spans="1:26" x14ac:dyDescent="0.3">
      <c r="A21" s="174" t="s">
        <v>44</v>
      </c>
      <c r="B21" s="169">
        <v>31</v>
      </c>
      <c r="C21" s="162">
        <v>1.35</v>
      </c>
      <c r="D21" s="162">
        <v>1</v>
      </c>
      <c r="E21" s="162">
        <v>0</v>
      </c>
      <c r="F21" s="162">
        <v>0</v>
      </c>
      <c r="G21" s="162">
        <v>0</v>
      </c>
      <c r="H21" s="162">
        <v>0</v>
      </c>
      <c r="I21" s="162">
        <v>0</v>
      </c>
      <c r="J21" s="162">
        <v>0</v>
      </c>
      <c r="K21" s="162">
        <v>1</v>
      </c>
      <c r="L21" s="162">
        <v>1</v>
      </c>
      <c r="M21" s="162">
        <v>0</v>
      </c>
      <c r="N21" s="162">
        <v>0</v>
      </c>
      <c r="O21" s="162">
        <v>0</v>
      </c>
      <c r="P21" s="162">
        <v>0</v>
      </c>
      <c r="Q21" s="162">
        <v>0</v>
      </c>
      <c r="R21" s="162">
        <v>0</v>
      </c>
      <c r="S21" s="162">
        <v>0</v>
      </c>
      <c r="T21" s="162">
        <v>0</v>
      </c>
      <c r="U21" s="162">
        <v>0</v>
      </c>
      <c r="V21" s="162">
        <v>0</v>
      </c>
      <c r="W21" s="162">
        <v>0</v>
      </c>
      <c r="X21" s="162">
        <v>0</v>
      </c>
      <c r="Y21" s="162" t="s">
        <v>31</v>
      </c>
      <c r="Z21" s="163" t="s">
        <v>266</v>
      </c>
    </row>
    <row r="22" spans="1:26" x14ac:dyDescent="0.3">
      <c r="A22" s="174" t="s">
        <v>45</v>
      </c>
      <c r="B22" s="169">
        <v>32</v>
      </c>
      <c r="C22" s="162">
        <v>1.35</v>
      </c>
      <c r="D22" s="162">
        <v>1</v>
      </c>
      <c r="E22" s="162">
        <v>0</v>
      </c>
      <c r="F22" s="162">
        <v>0</v>
      </c>
      <c r="G22" s="162">
        <v>0</v>
      </c>
      <c r="H22" s="162">
        <v>0</v>
      </c>
      <c r="I22" s="162">
        <v>0</v>
      </c>
      <c r="J22" s="162">
        <v>0</v>
      </c>
      <c r="K22" s="162">
        <v>1.35</v>
      </c>
      <c r="L22" s="162">
        <v>1</v>
      </c>
      <c r="M22" s="162">
        <v>1.35</v>
      </c>
      <c r="N22" s="162">
        <v>1</v>
      </c>
      <c r="O22" s="162">
        <v>0</v>
      </c>
      <c r="P22" s="162">
        <v>0</v>
      </c>
      <c r="Q22" s="162">
        <v>0</v>
      </c>
      <c r="R22" s="162">
        <v>0</v>
      </c>
      <c r="S22" s="162">
        <v>0</v>
      </c>
      <c r="T22" s="162">
        <v>0</v>
      </c>
      <c r="U22" s="162">
        <v>0</v>
      </c>
      <c r="V22" s="162">
        <v>0</v>
      </c>
      <c r="W22" s="162">
        <v>0</v>
      </c>
      <c r="X22" s="162">
        <v>0</v>
      </c>
      <c r="Y22" s="162" t="s">
        <v>28</v>
      </c>
      <c r="Z22" s="163" t="s">
        <v>266</v>
      </c>
    </row>
    <row r="23" spans="1:26" x14ac:dyDescent="0.3">
      <c r="A23" s="174" t="s">
        <v>64</v>
      </c>
      <c r="B23" s="169">
        <v>33</v>
      </c>
      <c r="C23" s="162">
        <v>1.35</v>
      </c>
      <c r="D23" s="162">
        <v>1</v>
      </c>
      <c r="E23" s="162">
        <v>0</v>
      </c>
      <c r="F23" s="162">
        <v>0</v>
      </c>
      <c r="G23" s="162">
        <v>0</v>
      </c>
      <c r="H23" s="162">
        <v>0</v>
      </c>
      <c r="I23" s="162">
        <v>0</v>
      </c>
      <c r="J23" s="162">
        <v>0</v>
      </c>
      <c r="K23" s="162">
        <v>1</v>
      </c>
      <c r="L23" s="162">
        <v>1</v>
      </c>
      <c r="M23" s="162">
        <v>0</v>
      </c>
      <c r="N23" s="162">
        <v>0</v>
      </c>
      <c r="O23" s="162">
        <v>0</v>
      </c>
      <c r="P23" s="162">
        <v>0</v>
      </c>
      <c r="Q23" s="162">
        <v>0</v>
      </c>
      <c r="R23" s="162">
        <v>0</v>
      </c>
      <c r="S23" s="162">
        <v>0</v>
      </c>
      <c r="T23" s="162">
        <v>0</v>
      </c>
      <c r="U23" s="162">
        <v>0</v>
      </c>
      <c r="V23" s="162">
        <v>0</v>
      </c>
      <c r="W23" s="162">
        <v>1.1000000000000001</v>
      </c>
      <c r="X23" s="162">
        <v>1</v>
      </c>
      <c r="Y23" s="162" t="s">
        <v>31</v>
      </c>
      <c r="Z23" s="163" t="s">
        <v>266</v>
      </c>
    </row>
    <row r="24" spans="1:26" x14ac:dyDescent="0.3">
      <c r="A24" s="174" t="s">
        <v>46</v>
      </c>
      <c r="B24" s="169">
        <v>34</v>
      </c>
      <c r="C24" s="162">
        <v>0</v>
      </c>
      <c r="D24" s="162">
        <v>0</v>
      </c>
      <c r="E24" s="162">
        <v>1.35</v>
      </c>
      <c r="F24" s="162">
        <v>1</v>
      </c>
      <c r="G24" s="162">
        <v>0</v>
      </c>
      <c r="H24" s="162">
        <v>0</v>
      </c>
      <c r="I24" s="162">
        <v>0</v>
      </c>
      <c r="J24" s="162">
        <v>0</v>
      </c>
      <c r="K24" s="162">
        <v>0</v>
      </c>
      <c r="L24" s="162">
        <v>0</v>
      </c>
      <c r="M24" s="162">
        <v>0</v>
      </c>
      <c r="N24" s="162">
        <v>0</v>
      </c>
      <c r="O24" s="162">
        <v>0</v>
      </c>
      <c r="P24" s="162">
        <v>0</v>
      </c>
      <c r="Q24" s="162">
        <v>0</v>
      </c>
      <c r="R24" s="162">
        <v>0</v>
      </c>
      <c r="S24" s="162">
        <v>0</v>
      </c>
      <c r="T24" s="162">
        <v>0</v>
      </c>
      <c r="U24" s="162">
        <v>0</v>
      </c>
      <c r="V24" s="162">
        <v>0</v>
      </c>
      <c r="W24" s="162">
        <v>0</v>
      </c>
      <c r="X24" s="162">
        <v>0</v>
      </c>
      <c r="Y24" s="162" t="s">
        <v>47</v>
      </c>
      <c r="Z24" s="163" t="s">
        <v>266</v>
      </c>
    </row>
    <row r="25" spans="1:26" x14ac:dyDescent="0.3">
      <c r="A25" s="176" t="s">
        <v>48</v>
      </c>
      <c r="B25" s="169">
        <v>35</v>
      </c>
      <c r="C25" s="162">
        <v>0</v>
      </c>
      <c r="D25" s="162">
        <v>0</v>
      </c>
      <c r="E25" s="162">
        <v>0</v>
      </c>
      <c r="F25" s="162">
        <v>0</v>
      </c>
      <c r="G25" s="162">
        <v>0</v>
      </c>
      <c r="H25" s="162">
        <v>0</v>
      </c>
      <c r="I25" s="162">
        <v>1.35</v>
      </c>
      <c r="J25" s="162">
        <v>1</v>
      </c>
      <c r="K25" s="162">
        <v>0</v>
      </c>
      <c r="L25" s="162">
        <v>0</v>
      </c>
      <c r="M25" s="162">
        <v>0</v>
      </c>
      <c r="N25" s="162">
        <v>0</v>
      </c>
      <c r="O25" s="162">
        <v>0</v>
      </c>
      <c r="P25" s="162">
        <v>0</v>
      </c>
      <c r="Q25" s="162">
        <v>0</v>
      </c>
      <c r="R25" s="162">
        <v>0</v>
      </c>
      <c r="S25" s="162">
        <v>0</v>
      </c>
      <c r="T25" s="162">
        <v>0</v>
      </c>
      <c r="U25" s="162">
        <v>0</v>
      </c>
      <c r="V25" s="162">
        <v>0</v>
      </c>
      <c r="W25" s="162">
        <v>0</v>
      </c>
      <c r="X25" s="162">
        <v>0</v>
      </c>
      <c r="Y25" s="162" t="s">
        <v>31</v>
      </c>
      <c r="Z25" s="163" t="s">
        <v>266</v>
      </c>
    </row>
    <row r="26" spans="1:26" x14ac:dyDescent="0.3">
      <c r="A26" s="176" t="s">
        <v>49</v>
      </c>
      <c r="B26" s="169">
        <v>36</v>
      </c>
      <c r="C26" s="162">
        <v>0</v>
      </c>
      <c r="D26" s="162">
        <v>0</v>
      </c>
      <c r="E26" s="162">
        <v>0</v>
      </c>
      <c r="F26" s="162">
        <v>0</v>
      </c>
      <c r="G26" s="162">
        <v>0</v>
      </c>
      <c r="H26" s="162">
        <v>0</v>
      </c>
      <c r="I26" s="162">
        <v>1</v>
      </c>
      <c r="J26" s="162">
        <v>1</v>
      </c>
      <c r="K26" s="162">
        <v>0</v>
      </c>
      <c r="L26" s="162">
        <v>0</v>
      </c>
      <c r="M26" s="162">
        <v>0</v>
      </c>
      <c r="N26" s="162">
        <v>0</v>
      </c>
      <c r="O26" s="162">
        <v>0</v>
      </c>
      <c r="P26" s="162">
        <v>0</v>
      </c>
      <c r="Q26" s="162">
        <v>0</v>
      </c>
      <c r="R26" s="162">
        <v>0</v>
      </c>
      <c r="S26" s="162">
        <v>0</v>
      </c>
      <c r="T26" s="162">
        <v>0</v>
      </c>
      <c r="U26" s="162">
        <v>0</v>
      </c>
      <c r="V26" s="162">
        <v>0</v>
      </c>
      <c r="W26" s="162">
        <v>0</v>
      </c>
      <c r="X26" s="162">
        <v>0</v>
      </c>
      <c r="Y26" s="162" t="s">
        <v>28</v>
      </c>
      <c r="Z26" s="163" t="s">
        <v>266</v>
      </c>
    </row>
    <row r="27" spans="1:26" x14ac:dyDescent="0.3">
      <c r="A27" s="176" t="s">
        <v>50</v>
      </c>
      <c r="B27" s="169">
        <v>37</v>
      </c>
      <c r="C27" s="162">
        <v>0</v>
      </c>
      <c r="D27" s="162">
        <v>0</v>
      </c>
      <c r="E27" s="162">
        <v>0</v>
      </c>
      <c r="F27" s="162">
        <v>0</v>
      </c>
      <c r="G27" s="162">
        <v>0</v>
      </c>
      <c r="H27" s="162">
        <v>0</v>
      </c>
      <c r="I27" s="162">
        <v>0</v>
      </c>
      <c r="J27" s="162">
        <v>0</v>
      </c>
      <c r="K27" s="162">
        <v>0</v>
      </c>
      <c r="L27" s="162">
        <v>0</v>
      </c>
      <c r="M27" s="162">
        <v>1</v>
      </c>
      <c r="N27" s="162">
        <v>1</v>
      </c>
      <c r="O27" s="162">
        <v>0</v>
      </c>
      <c r="P27" s="162">
        <v>0</v>
      </c>
      <c r="Q27" s="162">
        <v>0</v>
      </c>
      <c r="R27" s="162">
        <v>0</v>
      </c>
      <c r="S27" s="162">
        <v>0</v>
      </c>
      <c r="T27" s="162">
        <v>0</v>
      </c>
      <c r="U27" s="162">
        <v>0</v>
      </c>
      <c r="V27" s="162">
        <v>0</v>
      </c>
      <c r="W27" s="162">
        <v>0</v>
      </c>
      <c r="X27" s="162">
        <v>0</v>
      </c>
      <c r="Y27" s="162" t="s">
        <v>31</v>
      </c>
      <c r="Z27" s="163" t="s">
        <v>266</v>
      </c>
    </row>
    <row r="28" spans="1:26" x14ac:dyDescent="0.3">
      <c r="A28" s="176" t="s">
        <v>51</v>
      </c>
      <c r="B28" s="169">
        <v>38</v>
      </c>
      <c r="C28" s="162">
        <v>0</v>
      </c>
      <c r="D28" s="162">
        <v>0</v>
      </c>
      <c r="E28" s="162">
        <v>0</v>
      </c>
      <c r="F28" s="162">
        <v>0</v>
      </c>
      <c r="G28" s="162">
        <v>0</v>
      </c>
      <c r="H28" s="162">
        <v>0</v>
      </c>
      <c r="I28" s="162">
        <v>0</v>
      </c>
      <c r="J28" s="162">
        <v>0</v>
      </c>
      <c r="K28" s="162">
        <v>0</v>
      </c>
      <c r="L28" s="162">
        <v>0</v>
      </c>
      <c r="M28" s="162">
        <v>0</v>
      </c>
      <c r="N28" s="162">
        <v>0</v>
      </c>
      <c r="O28" s="162">
        <v>1</v>
      </c>
      <c r="P28" s="162">
        <v>1</v>
      </c>
      <c r="Q28" s="162">
        <v>1</v>
      </c>
      <c r="R28" s="162">
        <v>1</v>
      </c>
      <c r="S28" s="162">
        <v>0</v>
      </c>
      <c r="T28" s="162">
        <v>0</v>
      </c>
      <c r="U28" s="162">
        <v>0</v>
      </c>
      <c r="V28" s="162">
        <v>0</v>
      </c>
      <c r="W28" s="162">
        <v>0</v>
      </c>
      <c r="X28" s="162">
        <v>0</v>
      </c>
      <c r="Y28" s="162" t="s">
        <v>31</v>
      </c>
      <c r="Z28" s="163" t="s">
        <v>266</v>
      </c>
    </row>
    <row r="29" spans="1:26" x14ac:dyDescent="0.3">
      <c r="A29" s="176" t="s">
        <v>252</v>
      </c>
      <c r="B29" s="169">
        <v>39</v>
      </c>
      <c r="C29" s="162">
        <v>0</v>
      </c>
      <c r="D29" s="162">
        <v>0</v>
      </c>
      <c r="E29" s="162">
        <v>0</v>
      </c>
      <c r="F29" s="162">
        <v>0</v>
      </c>
      <c r="G29" s="162">
        <v>0</v>
      </c>
      <c r="H29" s="162">
        <v>0</v>
      </c>
      <c r="I29" s="162">
        <v>0</v>
      </c>
      <c r="J29" s="162">
        <v>0</v>
      </c>
      <c r="K29" s="162">
        <v>0</v>
      </c>
      <c r="L29" s="162">
        <v>0</v>
      </c>
      <c r="M29" s="162">
        <v>0</v>
      </c>
      <c r="N29" s="162">
        <v>0</v>
      </c>
      <c r="O29" s="162">
        <v>1.35</v>
      </c>
      <c r="P29" s="162">
        <v>1.35</v>
      </c>
      <c r="Q29" s="162">
        <v>1</v>
      </c>
      <c r="R29" s="162">
        <v>1</v>
      </c>
      <c r="S29" s="162">
        <v>0</v>
      </c>
      <c r="T29" s="162">
        <v>0</v>
      </c>
      <c r="U29" s="162">
        <v>0</v>
      </c>
      <c r="V29" s="162">
        <v>0</v>
      </c>
      <c r="W29" s="162">
        <v>0</v>
      </c>
      <c r="X29" s="162">
        <v>0</v>
      </c>
      <c r="Y29" s="162" t="s">
        <v>28</v>
      </c>
      <c r="Z29" s="163" t="s">
        <v>266</v>
      </c>
    </row>
    <row r="30" spans="1:26" x14ac:dyDescent="0.3">
      <c r="A30" s="176" t="s">
        <v>53</v>
      </c>
      <c r="B30" s="169">
        <v>40</v>
      </c>
      <c r="C30" s="162">
        <v>0</v>
      </c>
      <c r="D30" s="162">
        <v>0</v>
      </c>
      <c r="E30" s="162">
        <v>0</v>
      </c>
      <c r="F30" s="162">
        <v>0</v>
      </c>
      <c r="G30" s="162">
        <v>0</v>
      </c>
      <c r="H30" s="162">
        <v>0</v>
      </c>
      <c r="I30" s="162">
        <v>0</v>
      </c>
      <c r="J30" s="162">
        <v>0</v>
      </c>
      <c r="K30" s="162">
        <v>0</v>
      </c>
      <c r="L30" s="162">
        <v>0</v>
      </c>
      <c r="M30" s="162">
        <v>0</v>
      </c>
      <c r="N30" s="162">
        <v>0</v>
      </c>
      <c r="O30" s="162">
        <v>1</v>
      </c>
      <c r="P30" s="162">
        <v>1</v>
      </c>
      <c r="Q30" s="162">
        <v>1</v>
      </c>
      <c r="R30" s="162">
        <v>1</v>
      </c>
      <c r="S30" s="162">
        <v>0</v>
      </c>
      <c r="T30" s="162">
        <v>0</v>
      </c>
      <c r="U30" s="162">
        <v>0</v>
      </c>
      <c r="V30" s="162">
        <v>0</v>
      </c>
      <c r="W30" s="162">
        <v>0</v>
      </c>
      <c r="X30" s="162">
        <v>0</v>
      </c>
      <c r="Y30" s="162" t="s">
        <v>31</v>
      </c>
      <c r="Z30" s="163" t="s">
        <v>266</v>
      </c>
    </row>
    <row r="31" spans="1:26" x14ac:dyDescent="0.3">
      <c r="A31" s="176" t="s">
        <v>54</v>
      </c>
      <c r="B31" s="169">
        <v>41</v>
      </c>
      <c r="C31" s="162">
        <v>0</v>
      </c>
      <c r="D31" s="162">
        <v>0</v>
      </c>
      <c r="E31" s="162">
        <v>0</v>
      </c>
      <c r="F31" s="162">
        <v>0</v>
      </c>
      <c r="G31" s="162">
        <v>0</v>
      </c>
      <c r="H31" s="162">
        <v>0</v>
      </c>
      <c r="I31" s="162">
        <v>0</v>
      </c>
      <c r="J31" s="162">
        <v>0</v>
      </c>
      <c r="K31" s="162">
        <v>0</v>
      </c>
      <c r="L31" s="162">
        <v>0</v>
      </c>
      <c r="M31" s="162">
        <v>0</v>
      </c>
      <c r="N31" s="162">
        <v>0</v>
      </c>
      <c r="O31" s="162">
        <v>0</v>
      </c>
      <c r="P31" s="162">
        <v>0</v>
      </c>
      <c r="Q31" s="162">
        <v>0</v>
      </c>
      <c r="R31" s="162">
        <v>0</v>
      </c>
      <c r="S31" s="162">
        <v>1</v>
      </c>
      <c r="T31" s="162">
        <v>1</v>
      </c>
      <c r="U31" s="162">
        <v>1</v>
      </c>
      <c r="V31" s="162">
        <v>1</v>
      </c>
      <c r="W31" s="162">
        <v>0</v>
      </c>
      <c r="X31" s="162">
        <v>0</v>
      </c>
      <c r="Y31" s="162" t="s">
        <v>31</v>
      </c>
      <c r="Z31" s="163" t="s">
        <v>266</v>
      </c>
    </row>
    <row r="32" spans="1:26" x14ac:dyDescent="0.3">
      <c r="A32" s="176" t="s">
        <v>251</v>
      </c>
      <c r="B32" s="169">
        <v>42</v>
      </c>
      <c r="C32" s="162">
        <v>0</v>
      </c>
      <c r="D32" s="162">
        <v>0</v>
      </c>
      <c r="E32" s="162">
        <v>0</v>
      </c>
      <c r="F32" s="162">
        <v>0</v>
      </c>
      <c r="G32" s="162">
        <v>0</v>
      </c>
      <c r="H32" s="162">
        <v>0</v>
      </c>
      <c r="I32" s="162">
        <v>0</v>
      </c>
      <c r="J32" s="162">
        <v>0</v>
      </c>
      <c r="K32" s="162">
        <v>0</v>
      </c>
      <c r="L32" s="162">
        <v>0</v>
      </c>
      <c r="M32" s="162">
        <v>0</v>
      </c>
      <c r="N32" s="162">
        <v>0</v>
      </c>
      <c r="O32" s="162">
        <v>0</v>
      </c>
      <c r="P32" s="162">
        <v>0</v>
      </c>
      <c r="Q32" s="162">
        <v>0</v>
      </c>
      <c r="R32" s="162">
        <v>0</v>
      </c>
      <c r="S32" s="162">
        <v>1.35</v>
      </c>
      <c r="T32" s="162">
        <v>1.35</v>
      </c>
      <c r="U32" s="162">
        <v>1</v>
      </c>
      <c r="V32" s="162">
        <v>1</v>
      </c>
      <c r="W32" s="162">
        <v>0</v>
      </c>
      <c r="X32" s="162">
        <v>0</v>
      </c>
      <c r="Y32" s="162" t="s">
        <v>28</v>
      </c>
      <c r="Z32" s="163" t="s">
        <v>266</v>
      </c>
    </row>
    <row r="33" spans="1:26" x14ac:dyDescent="0.3">
      <c r="A33" s="176" t="s">
        <v>56</v>
      </c>
      <c r="B33" s="169">
        <v>43</v>
      </c>
      <c r="C33" s="162">
        <v>0</v>
      </c>
      <c r="D33" s="162">
        <v>0</v>
      </c>
      <c r="E33" s="162">
        <v>0</v>
      </c>
      <c r="F33" s="162">
        <v>0</v>
      </c>
      <c r="G33" s="162">
        <v>0</v>
      </c>
      <c r="H33" s="162">
        <v>0</v>
      </c>
      <c r="I33" s="162">
        <v>0</v>
      </c>
      <c r="J33" s="162">
        <v>0</v>
      </c>
      <c r="K33" s="162">
        <v>0</v>
      </c>
      <c r="L33" s="162">
        <v>0</v>
      </c>
      <c r="M33" s="162">
        <v>0</v>
      </c>
      <c r="N33" s="162">
        <v>0</v>
      </c>
      <c r="O33" s="162">
        <v>0</v>
      </c>
      <c r="P33" s="162">
        <v>0</v>
      </c>
      <c r="Q33" s="162">
        <v>0</v>
      </c>
      <c r="R33" s="162">
        <v>0</v>
      </c>
      <c r="S33" s="162">
        <v>1</v>
      </c>
      <c r="T33" s="162">
        <v>1</v>
      </c>
      <c r="U33" s="162">
        <v>1</v>
      </c>
      <c r="V33" s="162">
        <v>1</v>
      </c>
      <c r="W33" s="162">
        <v>0</v>
      </c>
      <c r="X33" s="162">
        <v>0</v>
      </c>
      <c r="Y33" s="162" t="s">
        <v>31</v>
      </c>
      <c r="Z33" s="163" t="s">
        <v>266</v>
      </c>
    </row>
    <row r="34" spans="1:26" x14ac:dyDescent="0.3">
      <c r="A34" s="176" t="s">
        <v>57</v>
      </c>
      <c r="B34" s="169">
        <v>51</v>
      </c>
      <c r="C34" s="162">
        <v>1.5</v>
      </c>
      <c r="D34" s="162">
        <v>1</v>
      </c>
      <c r="E34" s="162">
        <v>1.5</v>
      </c>
      <c r="F34" s="162">
        <v>1</v>
      </c>
      <c r="G34" s="162">
        <v>0</v>
      </c>
      <c r="H34" s="162">
        <v>0</v>
      </c>
      <c r="I34" s="162">
        <v>1.5</v>
      </c>
      <c r="J34" s="162">
        <v>1</v>
      </c>
      <c r="K34" s="162">
        <v>0</v>
      </c>
      <c r="L34" s="162">
        <v>0</v>
      </c>
      <c r="M34" s="162">
        <v>0</v>
      </c>
      <c r="N34" s="162">
        <v>0</v>
      </c>
      <c r="O34" s="162">
        <v>1.5</v>
      </c>
      <c r="P34" s="162">
        <v>0</v>
      </c>
      <c r="Q34" s="162">
        <v>1</v>
      </c>
      <c r="R34" s="162">
        <v>0</v>
      </c>
      <c r="S34" s="162">
        <v>1</v>
      </c>
      <c r="T34" s="162">
        <v>0</v>
      </c>
      <c r="U34" s="162">
        <v>1</v>
      </c>
      <c r="V34" s="162">
        <v>0</v>
      </c>
      <c r="W34" s="162">
        <v>0</v>
      </c>
      <c r="X34" s="162">
        <v>0</v>
      </c>
      <c r="Y34" s="162" t="s">
        <v>31</v>
      </c>
      <c r="Z34" s="163" t="s">
        <v>267</v>
      </c>
    </row>
    <row r="35" spans="1:26" x14ac:dyDescent="0.3">
      <c r="A35" s="176" t="s">
        <v>58</v>
      </c>
      <c r="B35" s="169">
        <v>52</v>
      </c>
      <c r="C35" s="162">
        <v>1.5</v>
      </c>
      <c r="D35" s="162">
        <v>1</v>
      </c>
      <c r="E35" s="162">
        <v>0</v>
      </c>
      <c r="F35" s="162">
        <v>0</v>
      </c>
      <c r="G35" s="164">
        <v>0</v>
      </c>
      <c r="H35" s="164">
        <v>0</v>
      </c>
      <c r="I35" s="162">
        <v>1.5</v>
      </c>
      <c r="J35" s="162">
        <v>1</v>
      </c>
      <c r="K35" s="162">
        <v>0</v>
      </c>
      <c r="L35" s="162">
        <v>0</v>
      </c>
      <c r="M35" s="162">
        <v>0</v>
      </c>
      <c r="N35" s="162">
        <v>0</v>
      </c>
      <c r="O35" s="162">
        <v>1.5</v>
      </c>
      <c r="P35" s="162">
        <v>1.5</v>
      </c>
      <c r="Q35" s="162">
        <v>1</v>
      </c>
      <c r="R35" s="162">
        <v>1</v>
      </c>
      <c r="S35" s="162">
        <v>1.5</v>
      </c>
      <c r="T35" s="162">
        <v>1.5</v>
      </c>
      <c r="U35" s="162">
        <v>1</v>
      </c>
      <c r="V35" s="162">
        <v>0</v>
      </c>
      <c r="W35" s="162">
        <v>0</v>
      </c>
      <c r="X35" s="162">
        <v>0</v>
      </c>
      <c r="Y35" s="162" t="s">
        <v>31</v>
      </c>
      <c r="Z35" s="163" t="s">
        <v>267</v>
      </c>
    </row>
    <row r="36" spans="1:26" x14ac:dyDescent="0.3">
      <c r="A36" s="176" t="s">
        <v>59</v>
      </c>
      <c r="B36" s="169">
        <v>53</v>
      </c>
      <c r="C36" s="164">
        <v>1.5</v>
      </c>
      <c r="D36" s="164">
        <v>1</v>
      </c>
      <c r="E36" s="162">
        <v>0</v>
      </c>
      <c r="F36" s="162">
        <v>0</v>
      </c>
      <c r="G36" s="164">
        <v>0</v>
      </c>
      <c r="H36" s="164">
        <v>0</v>
      </c>
      <c r="I36" s="162">
        <v>0</v>
      </c>
      <c r="J36" s="162">
        <v>0</v>
      </c>
      <c r="K36" s="164">
        <v>1.5</v>
      </c>
      <c r="L36" s="164">
        <v>1</v>
      </c>
      <c r="M36" s="164">
        <v>1.5</v>
      </c>
      <c r="N36" s="164">
        <v>1</v>
      </c>
      <c r="O36" s="164">
        <v>0</v>
      </c>
      <c r="P36" s="162">
        <v>0</v>
      </c>
      <c r="Q36" s="164">
        <v>0</v>
      </c>
      <c r="R36" s="162">
        <v>0</v>
      </c>
      <c r="S36" s="162">
        <v>0</v>
      </c>
      <c r="T36" s="162">
        <v>0</v>
      </c>
      <c r="U36" s="162">
        <v>0</v>
      </c>
      <c r="V36" s="162">
        <v>0</v>
      </c>
      <c r="W36" s="164">
        <v>0</v>
      </c>
      <c r="X36" s="164">
        <v>0</v>
      </c>
      <c r="Y36" s="162" t="s">
        <v>28</v>
      </c>
      <c r="Z36" s="163" t="s">
        <v>267</v>
      </c>
    </row>
    <row r="37" spans="1:26" x14ac:dyDescent="0.3">
      <c r="A37" s="176" t="s">
        <v>196</v>
      </c>
      <c r="B37" s="169">
        <v>54.1</v>
      </c>
      <c r="C37" s="164">
        <v>0</v>
      </c>
      <c r="D37" s="164">
        <v>0</v>
      </c>
      <c r="E37" s="162">
        <v>0</v>
      </c>
      <c r="F37" s="162">
        <v>0</v>
      </c>
      <c r="G37" s="164">
        <v>0</v>
      </c>
      <c r="H37" s="164">
        <v>0</v>
      </c>
      <c r="I37" s="162">
        <v>0</v>
      </c>
      <c r="J37" s="162">
        <v>0</v>
      </c>
      <c r="K37" s="164">
        <v>0</v>
      </c>
      <c r="L37" s="164">
        <v>0</v>
      </c>
      <c r="M37" s="164">
        <v>0</v>
      </c>
      <c r="N37" s="164">
        <v>0</v>
      </c>
      <c r="O37" s="164">
        <v>1.5</v>
      </c>
      <c r="P37" s="164">
        <v>1.5</v>
      </c>
      <c r="Q37" s="164">
        <v>1.5</v>
      </c>
      <c r="R37" s="164">
        <v>1.5</v>
      </c>
      <c r="S37" s="162">
        <v>0</v>
      </c>
      <c r="T37" s="162">
        <v>0</v>
      </c>
      <c r="U37" s="162">
        <v>0</v>
      </c>
      <c r="V37" s="162">
        <v>0</v>
      </c>
      <c r="W37" s="164">
        <v>0</v>
      </c>
      <c r="X37" s="164">
        <v>0</v>
      </c>
      <c r="Y37" s="162" t="s">
        <v>28</v>
      </c>
      <c r="Z37" s="163" t="s">
        <v>267</v>
      </c>
    </row>
    <row r="38" spans="1:26" x14ac:dyDescent="0.3">
      <c r="A38" s="176" t="s">
        <v>197</v>
      </c>
      <c r="B38" s="169">
        <v>54.2</v>
      </c>
      <c r="C38" s="164">
        <v>0</v>
      </c>
      <c r="D38" s="164">
        <v>0</v>
      </c>
      <c r="E38" s="162">
        <v>0</v>
      </c>
      <c r="F38" s="162">
        <v>0</v>
      </c>
      <c r="G38" s="164">
        <v>0</v>
      </c>
      <c r="H38" s="164">
        <v>0</v>
      </c>
      <c r="I38" s="162">
        <v>0</v>
      </c>
      <c r="J38" s="162">
        <v>0</v>
      </c>
      <c r="K38" s="164">
        <v>0</v>
      </c>
      <c r="L38" s="164">
        <v>0</v>
      </c>
      <c r="M38" s="164">
        <v>0</v>
      </c>
      <c r="N38" s="164">
        <v>0</v>
      </c>
      <c r="O38" s="164">
        <v>0</v>
      </c>
      <c r="P38" s="162">
        <v>0</v>
      </c>
      <c r="Q38" s="165">
        <v>0</v>
      </c>
      <c r="R38" s="162">
        <v>0</v>
      </c>
      <c r="S38" s="162">
        <v>1.5</v>
      </c>
      <c r="T38" s="162">
        <v>1.5</v>
      </c>
      <c r="U38" s="162">
        <v>1</v>
      </c>
      <c r="V38" s="162">
        <v>1</v>
      </c>
      <c r="W38" s="164">
        <v>0</v>
      </c>
      <c r="X38" s="164">
        <v>0</v>
      </c>
      <c r="Y38" s="162" t="s">
        <v>28</v>
      </c>
      <c r="Z38" s="163" t="s">
        <v>267</v>
      </c>
    </row>
    <row r="39" spans="1:26" x14ac:dyDescent="0.3">
      <c r="A39" s="176" t="s">
        <v>195</v>
      </c>
      <c r="B39" s="169">
        <v>55.1</v>
      </c>
      <c r="C39" s="164">
        <v>0</v>
      </c>
      <c r="D39" s="164">
        <v>0</v>
      </c>
      <c r="E39" s="162">
        <v>0</v>
      </c>
      <c r="F39" s="162">
        <v>0</v>
      </c>
      <c r="G39" s="164">
        <v>0</v>
      </c>
      <c r="H39" s="164">
        <v>0</v>
      </c>
      <c r="I39" s="162">
        <v>0</v>
      </c>
      <c r="J39" s="162">
        <v>0</v>
      </c>
      <c r="K39" s="164">
        <v>0</v>
      </c>
      <c r="L39" s="164">
        <v>0</v>
      </c>
      <c r="M39" s="164">
        <v>0</v>
      </c>
      <c r="N39" s="164">
        <v>0</v>
      </c>
      <c r="O39" s="162">
        <v>0</v>
      </c>
      <c r="P39" s="162">
        <v>0</v>
      </c>
      <c r="Q39" s="162">
        <v>0</v>
      </c>
      <c r="R39" s="162">
        <v>0</v>
      </c>
      <c r="S39" s="162">
        <v>1.5</v>
      </c>
      <c r="T39" s="162">
        <v>1.5</v>
      </c>
      <c r="U39" s="162">
        <v>1</v>
      </c>
      <c r="V39" s="162">
        <v>1</v>
      </c>
      <c r="W39" s="164">
        <v>0</v>
      </c>
      <c r="X39" s="164">
        <v>0</v>
      </c>
      <c r="Y39" s="162" t="s">
        <v>28</v>
      </c>
      <c r="Z39" s="163" t="s">
        <v>267</v>
      </c>
    </row>
    <row r="40" spans="1:26" x14ac:dyDescent="0.3">
      <c r="A40" s="176" t="s">
        <v>194</v>
      </c>
      <c r="B40" s="169">
        <v>55.2</v>
      </c>
      <c r="C40" s="164">
        <v>0</v>
      </c>
      <c r="D40" s="164">
        <v>0</v>
      </c>
      <c r="E40" s="162">
        <v>0</v>
      </c>
      <c r="F40" s="162">
        <v>0</v>
      </c>
      <c r="G40" s="164">
        <v>0</v>
      </c>
      <c r="H40" s="164">
        <v>0</v>
      </c>
      <c r="I40" s="162">
        <v>0</v>
      </c>
      <c r="J40" s="162">
        <v>0</v>
      </c>
      <c r="K40" s="164">
        <v>0</v>
      </c>
      <c r="L40" s="164">
        <v>0</v>
      </c>
      <c r="M40" s="164">
        <v>0</v>
      </c>
      <c r="N40" s="164">
        <v>0</v>
      </c>
      <c r="O40" s="162">
        <v>1.5</v>
      </c>
      <c r="P40" s="162">
        <v>1.5</v>
      </c>
      <c r="Q40" s="162">
        <v>1.5</v>
      </c>
      <c r="R40" s="162">
        <v>1.5</v>
      </c>
      <c r="S40" s="162">
        <v>0</v>
      </c>
      <c r="T40" s="162">
        <v>0</v>
      </c>
      <c r="U40" s="162">
        <v>0</v>
      </c>
      <c r="V40" s="162">
        <v>0</v>
      </c>
      <c r="W40" s="164">
        <v>0</v>
      </c>
      <c r="X40" s="164">
        <v>0</v>
      </c>
      <c r="Y40" s="162" t="s">
        <v>28</v>
      </c>
      <c r="Z40" s="163" t="s">
        <v>267</v>
      </c>
    </row>
    <row r="41" spans="1:26" x14ac:dyDescent="0.3">
      <c r="A41" s="176" t="s">
        <v>62</v>
      </c>
      <c r="B41" s="169">
        <v>56</v>
      </c>
      <c r="C41" s="162">
        <v>0</v>
      </c>
      <c r="D41" s="162">
        <v>0</v>
      </c>
      <c r="E41" s="162">
        <v>0</v>
      </c>
      <c r="F41" s="162">
        <v>0</v>
      </c>
      <c r="G41" s="164">
        <v>1.5</v>
      </c>
      <c r="H41" s="164">
        <v>1</v>
      </c>
      <c r="I41" s="162">
        <v>0</v>
      </c>
      <c r="J41" s="162">
        <v>0</v>
      </c>
      <c r="K41" s="162">
        <v>0</v>
      </c>
      <c r="L41" s="162">
        <v>0</v>
      </c>
      <c r="M41" s="162">
        <v>0</v>
      </c>
      <c r="N41" s="162">
        <v>0</v>
      </c>
      <c r="O41" s="162">
        <v>0</v>
      </c>
      <c r="P41" s="162">
        <v>0</v>
      </c>
      <c r="Q41" s="162">
        <v>0</v>
      </c>
      <c r="R41" s="162">
        <v>0</v>
      </c>
      <c r="S41" s="162">
        <v>0</v>
      </c>
      <c r="T41" s="162">
        <v>0</v>
      </c>
      <c r="U41" s="162">
        <v>0</v>
      </c>
      <c r="V41" s="162">
        <v>0</v>
      </c>
      <c r="W41" s="162">
        <v>0</v>
      </c>
      <c r="X41" s="162">
        <v>0</v>
      </c>
      <c r="Y41" s="162" t="s">
        <v>31</v>
      </c>
      <c r="Z41" s="163" t="s">
        <v>267</v>
      </c>
    </row>
    <row r="42" spans="1:26" x14ac:dyDescent="0.3">
      <c r="A42" s="177" t="s">
        <v>63</v>
      </c>
      <c r="B42" s="170">
        <v>57</v>
      </c>
      <c r="C42" s="166">
        <v>0</v>
      </c>
      <c r="D42" s="166">
        <v>0</v>
      </c>
      <c r="E42" s="166">
        <v>0</v>
      </c>
      <c r="F42" s="166">
        <v>0</v>
      </c>
      <c r="G42" s="167">
        <v>1.5</v>
      </c>
      <c r="H42" s="167">
        <v>1</v>
      </c>
      <c r="I42" s="166">
        <v>0</v>
      </c>
      <c r="J42" s="166">
        <v>0</v>
      </c>
      <c r="K42" s="166">
        <v>0</v>
      </c>
      <c r="L42" s="166">
        <v>0</v>
      </c>
      <c r="M42" s="166">
        <v>0</v>
      </c>
      <c r="N42" s="166">
        <v>0</v>
      </c>
      <c r="O42" s="166">
        <v>0</v>
      </c>
      <c r="P42" s="166">
        <v>0</v>
      </c>
      <c r="Q42" s="166">
        <v>0</v>
      </c>
      <c r="R42" s="166">
        <v>0</v>
      </c>
      <c r="S42" s="166">
        <v>0</v>
      </c>
      <c r="T42" s="166">
        <v>0</v>
      </c>
      <c r="U42" s="166">
        <v>0</v>
      </c>
      <c r="V42" s="166">
        <v>0</v>
      </c>
      <c r="W42" s="166">
        <v>0</v>
      </c>
      <c r="X42" s="166">
        <v>0</v>
      </c>
      <c r="Y42" s="166" t="s">
        <v>28</v>
      </c>
      <c r="Z42" s="168" t="s">
        <v>267</v>
      </c>
    </row>
    <row r="43" spans="1:26" x14ac:dyDescent="0.3">
      <c r="A43" s="174" t="s">
        <v>269</v>
      </c>
      <c r="B43" s="170">
        <v>17.100000000000001</v>
      </c>
      <c r="C43" s="166">
        <v>0</v>
      </c>
      <c r="D43" s="166">
        <v>0</v>
      </c>
      <c r="E43" s="166">
        <v>0</v>
      </c>
      <c r="F43" s="166">
        <v>0</v>
      </c>
      <c r="G43" s="166">
        <v>0</v>
      </c>
      <c r="H43" s="166">
        <v>0</v>
      </c>
      <c r="I43" s="166">
        <v>0</v>
      </c>
      <c r="J43" s="166">
        <v>0</v>
      </c>
      <c r="K43" s="166">
        <v>0</v>
      </c>
      <c r="L43" s="166">
        <v>0</v>
      </c>
      <c r="M43" s="166">
        <v>0</v>
      </c>
      <c r="N43" s="166">
        <v>0</v>
      </c>
      <c r="O43" s="166">
        <v>0</v>
      </c>
      <c r="P43" s="166">
        <v>0</v>
      </c>
      <c r="Q43" s="166">
        <v>0</v>
      </c>
      <c r="R43" s="166">
        <v>0</v>
      </c>
      <c r="S43" s="166">
        <v>0</v>
      </c>
      <c r="T43" s="166">
        <v>0</v>
      </c>
      <c r="U43" s="166">
        <v>0</v>
      </c>
      <c r="V43" s="166">
        <v>0</v>
      </c>
      <c r="W43" s="167">
        <v>0.9</v>
      </c>
      <c r="X43" s="167">
        <v>1</v>
      </c>
      <c r="Y43" s="162" t="s">
        <v>31</v>
      </c>
      <c r="Z43" s="168" t="s">
        <v>266</v>
      </c>
    </row>
    <row r="44" spans="1:26" x14ac:dyDescent="0.3">
      <c r="A44" s="174" t="s">
        <v>270</v>
      </c>
      <c r="B44" s="170">
        <v>31.1</v>
      </c>
      <c r="C44" s="166">
        <v>0</v>
      </c>
      <c r="D44" s="166">
        <v>0</v>
      </c>
      <c r="E44" s="166">
        <v>0</v>
      </c>
      <c r="F44" s="166">
        <v>0</v>
      </c>
      <c r="G44" s="166">
        <v>0</v>
      </c>
      <c r="H44" s="166">
        <v>0</v>
      </c>
      <c r="I44" s="166">
        <v>0</v>
      </c>
      <c r="J44" s="166">
        <v>0</v>
      </c>
      <c r="K44" s="166">
        <v>0</v>
      </c>
      <c r="L44" s="166">
        <v>0</v>
      </c>
      <c r="M44" s="166">
        <v>0</v>
      </c>
      <c r="N44" s="166">
        <v>0</v>
      </c>
      <c r="O44" s="166">
        <v>0</v>
      </c>
      <c r="P44" s="166">
        <v>0</v>
      </c>
      <c r="Q44" s="166">
        <v>0</v>
      </c>
      <c r="R44" s="166">
        <v>0</v>
      </c>
      <c r="S44" s="166">
        <v>0</v>
      </c>
      <c r="T44" s="166">
        <v>0</v>
      </c>
      <c r="U44" s="166">
        <v>0</v>
      </c>
      <c r="V44" s="166">
        <v>0</v>
      </c>
      <c r="W44" s="167">
        <v>1.1000000000000001</v>
      </c>
      <c r="X44" s="167">
        <v>1</v>
      </c>
      <c r="Y44" s="162" t="s">
        <v>31</v>
      </c>
      <c r="Z44" s="168" t="s">
        <v>266</v>
      </c>
    </row>
  </sheetData>
  <phoneticPr fontId="1" type="noConversion"/>
  <conditionalFormatting sqref="B40:B42 B3:B37">
    <cfRule type="duplicateValues" dxfId="91" priority="10"/>
  </conditionalFormatting>
  <conditionalFormatting sqref="B38:B39">
    <cfRule type="duplicateValues" dxfId="90" priority="1"/>
  </conditionalFormatting>
  <pageMargins left="0.7" right="0.7" top="0.75" bottom="0.75" header="0.3" footer="0.3"/>
  <pageSetup paperSize="8" scale="67" orientation="landscape" horizontalDpi="300" verticalDpi="300" r:id="rId1"/>
  <colBreaks count="1" manualBreakCount="1">
    <brk id="27" max="1048575" man="1"/>
  </colBreak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ADA26-A175-40A0-82AE-B29C1036322F}">
  <dimension ref="A1:AV51"/>
  <sheetViews>
    <sheetView tabSelected="1" zoomScale="130" zoomScaleNormal="130" workbookViewId="0">
      <pane xSplit="1" topLeftCell="B1" activePane="topRight" state="frozen"/>
      <selection pane="topRight" activeCell="AV26" sqref="AV26"/>
    </sheetView>
  </sheetViews>
  <sheetFormatPr defaultRowHeight="14.4" x14ac:dyDescent="0.3"/>
  <cols>
    <col min="1" max="1" width="11" customWidth="1"/>
    <col min="2" max="2" width="10.21875" customWidth="1"/>
    <col min="3" max="43" width="8.77734375" hidden="1" customWidth="1"/>
    <col min="44" max="44" width="10.21875" hidden="1" customWidth="1"/>
    <col min="45" max="47" width="10.21875" customWidth="1"/>
    <col min="48" max="48" width="99.44140625" bestFit="1" customWidth="1"/>
  </cols>
  <sheetData>
    <row r="1" spans="1:48" hidden="1" x14ac:dyDescent="0.3">
      <c r="A1" t="s">
        <v>152</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30</v>
      </c>
      <c r="AF1">
        <v>31</v>
      </c>
      <c r="AG1">
        <v>32</v>
      </c>
      <c r="AH1">
        <v>33</v>
      </c>
      <c r="AI1">
        <v>34</v>
      </c>
      <c r="AJ1">
        <v>35</v>
      </c>
      <c r="AK1">
        <v>36</v>
      </c>
      <c r="AL1" t="s">
        <v>153</v>
      </c>
      <c r="AM1">
        <v>37</v>
      </c>
      <c r="AN1">
        <v>38</v>
      </c>
      <c r="AO1">
        <v>39</v>
      </c>
      <c r="AP1">
        <v>46</v>
      </c>
      <c r="AQ1" t="s">
        <v>154</v>
      </c>
    </row>
    <row r="2" spans="1:48" x14ac:dyDescent="0.3">
      <c r="A2" s="156" t="s">
        <v>155</v>
      </c>
      <c r="B2" s="156" t="s">
        <v>242</v>
      </c>
      <c r="C2" s="156" t="s">
        <v>198</v>
      </c>
      <c r="D2" s="156" t="s">
        <v>199</v>
      </c>
      <c r="E2" s="156" t="s">
        <v>200</v>
      </c>
      <c r="F2" s="156" t="s">
        <v>201</v>
      </c>
      <c r="G2" s="156" t="s">
        <v>202</v>
      </c>
      <c r="H2" s="156" t="s">
        <v>203</v>
      </c>
      <c r="I2" s="156" t="s">
        <v>204</v>
      </c>
      <c r="J2" s="156" t="s">
        <v>205</v>
      </c>
      <c r="K2" s="156" t="s">
        <v>206</v>
      </c>
      <c r="L2" s="156" t="s">
        <v>207</v>
      </c>
      <c r="M2" s="156" t="s">
        <v>208</v>
      </c>
      <c r="N2" s="156" t="s">
        <v>209</v>
      </c>
      <c r="O2" s="156" t="s">
        <v>210</v>
      </c>
      <c r="P2" s="156" t="s">
        <v>211</v>
      </c>
      <c r="Q2" s="156" t="s">
        <v>212</v>
      </c>
      <c r="R2" s="156" t="s">
        <v>213</v>
      </c>
      <c r="S2" s="156" t="s">
        <v>214</v>
      </c>
      <c r="T2" s="156" t="s">
        <v>215</v>
      </c>
      <c r="U2" s="156" t="s">
        <v>216</v>
      </c>
      <c r="V2" s="156" t="s">
        <v>217</v>
      </c>
      <c r="W2" s="156" t="s">
        <v>156</v>
      </c>
      <c r="X2" s="156" t="s">
        <v>218</v>
      </c>
      <c r="Y2" s="156" t="s">
        <v>219</v>
      </c>
      <c r="Z2" s="156" t="s">
        <v>220</v>
      </c>
      <c r="AA2" s="156" t="s">
        <v>221</v>
      </c>
      <c r="AB2" s="156" t="s">
        <v>222</v>
      </c>
      <c r="AC2" s="156" t="s">
        <v>223</v>
      </c>
      <c r="AD2" s="156" t="s">
        <v>224</v>
      </c>
      <c r="AE2" s="156" t="s">
        <v>225</v>
      </c>
      <c r="AF2" s="156" t="s">
        <v>226</v>
      </c>
      <c r="AG2" s="156" t="s">
        <v>227</v>
      </c>
      <c r="AH2" s="156" t="s">
        <v>228</v>
      </c>
      <c r="AI2" s="156" t="s">
        <v>229</v>
      </c>
      <c r="AJ2" s="156" t="s">
        <v>230</v>
      </c>
      <c r="AK2" s="156" t="s">
        <v>231</v>
      </c>
      <c r="AL2" s="156" t="s">
        <v>232</v>
      </c>
      <c r="AM2" s="156" t="s">
        <v>233</v>
      </c>
      <c r="AN2" s="156" t="s">
        <v>234</v>
      </c>
      <c r="AO2" s="156" t="s">
        <v>235</v>
      </c>
      <c r="AP2" s="156" t="s">
        <v>236</v>
      </c>
      <c r="AQ2" s="156" t="s">
        <v>237</v>
      </c>
      <c r="AR2" s="156" t="s">
        <v>238</v>
      </c>
      <c r="AS2" s="156" t="s">
        <v>243</v>
      </c>
      <c r="AT2" s="156" t="s">
        <v>244</v>
      </c>
      <c r="AU2" s="156" t="s">
        <v>245</v>
      </c>
      <c r="AV2" s="156" t="s">
        <v>239</v>
      </c>
    </row>
    <row r="3" spans="1:48" x14ac:dyDescent="0.3">
      <c r="A3" s="156" t="s">
        <v>157</v>
      </c>
      <c r="B3" s="173" t="s">
        <v>2</v>
      </c>
      <c r="C3" s="156">
        <v>1.35</v>
      </c>
      <c r="D3" s="156">
        <v>1.35</v>
      </c>
      <c r="E3" s="156">
        <v>1.35</v>
      </c>
      <c r="F3" s="156">
        <v>1.35</v>
      </c>
      <c r="G3" s="156">
        <v>0</v>
      </c>
      <c r="H3" s="156">
        <v>1.35</v>
      </c>
      <c r="I3" s="156">
        <v>1.35</v>
      </c>
      <c r="J3" s="156">
        <v>0</v>
      </c>
      <c r="K3" s="156">
        <v>0</v>
      </c>
      <c r="L3" s="156">
        <v>0</v>
      </c>
      <c r="M3" s="156">
        <v>0</v>
      </c>
      <c r="N3" s="156">
        <v>0</v>
      </c>
      <c r="O3" s="156">
        <v>0</v>
      </c>
      <c r="P3" s="156">
        <v>0</v>
      </c>
      <c r="Q3" s="156">
        <v>0</v>
      </c>
      <c r="R3" s="156">
        <v>0</v>
      </c>
      <c r="S3" s="156">
        <v>0</v>
      </c>
      <c r="T3" s="156">
        <v>0</v>
      </c>
      <c r="U3" s="156">
        <v>1.35</v>
      </c>
      <c r="V3" s="156">
        <v>1.35</v>
      </c>
      <c r="W3" s="156">
        <v>1.35</v>
      </c>
      <c r="X3" s="156">
        <v>0</v>
      </c>
      <c r="Y3" s="156">
        <v>0</v>
      </c>
      <c r="Z3" s="156">
        <v>0</v>
      </c>
      <c r="AA3" s="156">
        <v>0</v>
      </c>
      <c r="AB3" s="156">
        <v>0</v>
      </c>
      <c r="AC3" s="156">
        <v>0</v>
      </c>
      <c r="AD3" s="156">
        <v>0</v>
      </c>
      <c r="AE3" s="156">
        <v>0</v>
      </c>
      <c r="AF3" s="156">
        <v>0</v>
      </c>
      <c r="AG3" s="156">
        <v>0</v>
      </c>
      <c r="AH3" s="156">
        <v>0</v>
      </c>
      <c r="AI3" s="156">
        <v>0</v>
      </c>
      <c r="AJ3" s="156">
        <v>0</v>
      </c>
      <c r="AK3" s="156">
        <v>1.5</v>
      </c>
      <c r="AL3" s="156">
        <v>1.5</v>
      </c>
      <c r="AM3" s="156">
        <v>1.5</v>
      </c>
      <c r="AN3" s="156">
        <v>1.5</v>
      </c>
      <c r="AO3" s="156">
        <v>1.5</v>
      </c>
      <c r="AP3" s="156">
        <v>0</v>
      </c>
      <c r="AQ3" s="156">
        <v>0</v>
      </c>
      <c r="AR3" s="156"/>
      <c r="AS3" s="156">
        <v>1</v>
      </c>
      <c r="AT3" s="156">
        <v>1</v>
      </c>
      <c r="AU3" s="156">
        <v>1</v>
      </c>
      <c r="AV3" s="156" t="str">
        <f>VLOOKUP(AS3,Table3[#All],2,0)&amp;","&amp;VLOOKUP(AT3,Table4[#All],2,0)&amp;","&amp;VLOOKUP(AU3,Table5[#All],2,0)</f>
        <v>MAX VERT, MAX HORI,WL GL,ULS</v>
      </c>
    </row>
    <row r="4" spans="1:48" x14ac:dyDescent="0.3">
      <c r="A4" s="156" t="s">
        <v>158</v>
      </c>
      <c r="B4" s="173" t="s">
        <v>3</v>
      </c>
      <c r="C4" s="156">
        <v>1</v>
      </c>
      <c r="D4" s="156">
        <v>1</v>
      </c>
      <c r="E4" s="156">
        <v>1</v>
      </c>
      <c r="F4" s="156">
        <v>1</v>
      </c>
      <c r="G4" s="156">
        <v>0</v>
      </c>
      <c r="H4" s="156">
        <v>1</v>
      </c>
      <c r="I4" s="156">
        <v>1</v>
      </c>
      <c r="J4" s="156">
        <v>0</v>
      </c>
      <c r="K4" s="156">
        <v>0</v>
      </c>
      <c r="L4" s="156">
        <v>0</v>
      </c>
      <c r="M4" s="156">
        <v>0</v>
      </c>
      <c r="N4" s="156">
        <v>0</v>
      </c>
      <c r="O4" s="156">
        <v>0</v>
      </c>
      <c r="P4" s="156">
        <v>0</v>
      </c>
      <c r="Q4" s="156">
        <v>0</v>
      </c>
      <c r="R4" s="156">
        <v>0</v>
      </c>
      <c r="S4" s="156">
        <v>0</v>
      </c>
      <c r="T4" s="156">
        <v>0</v>
      </c>
      <c r="U4" s="156">
        <v>1</v>
      </c>
      <c r="V4" s="156">
        <v>1</v>
      </c>
      <c r="W4" s="156">
        <v>1</v>
      </c>
      <c r="X4" s="156">
        <v>0</v>
      </c>
      <c r="Y4" s="156">
        <v>0</v>
      </c>
      <c r="Z4" s="156">
        <v>0</v>
      </c>
      <c r="AA4" s="156">
        <v>0</v>
      </c>
      <c r="AB4" s="156">
        <v>0</v>
      </c>
      <c r="AC4" s="156">
        <v>0</v>
      </c>
      <c r="AD4" s="156">
        <v>0</v>
      </c>
      <c r="AE4" s="156">
        <v>0</v>
      </c>
      <c r="AF4" s="156">
        <v>0</v>
      </c>
      <c r="AG4" s="156">
        <v>0</v>
      </c>
      <c r="AH4" s="156">
        <v>0</v>
      </c>
      <c r="AI4" s="156">
        <v>0</v>
      </c>
      <c r="AJ4" s="156">
        <v>0</v>
      </c>
      <c r="AK4" s="156">
        <v>1</v>
      </c>
      <c r="AL4" s="156">
        <v>1</v>
      </c>
      <c r="AM4" s="156">
        <v>1</v>
      </c>
      <c r="AN4" s="156">
        <v>1</v>
      </c>
      <c r="AO4" s="156">
        <v>1</v>
      </c>
      <c r="AP4" s="156">
        <v>0</v>
      </c>
      <c r="AQ4" s="156">
        <v>0</v>
      </c>
      <c r="AR4" s="156"/>
      <c r="AS4" s="156">
        <v>1</v>
      </c>
      <c r="AT4" s="156">
        <v>1</v>
      </c>
      <c r="AU4" s="156">
        <v>3</v>
      </c>
      <c r="AV4" s="156" t="str">
        <f>VLOOKUP(AS4,Table3[#All],2,0)&amp;","&amp;VLOOKUP(AT4,Table4[#All],2,0)&amp;","&amp;VLOOKUP(AU4,Table5[#All],2,0)</f>
        <v>MAX VERT, MAX HORI,WL GL,SLS</v>
      </c>
    </row>
    <row r="5" spans="1:48" x14ac:dyDescent="0.3">
      <c r="A5" s="156" t="s">
        <v>159</v>
      </c>
      <c r="B5" s="173" t="s">
        <v>4</v>
      </c>
      <c r="C5" s="156">
        <v>1.35</v>
      </c>
      <c r="D5" s="156">
        <v>1.35</v>
      </c>
      <c r="E5" s="156">
        <v>1.35</v>
      </c>
      <c r="F5" s="156">
        <v>1.35</v>
      </c>
      <c r="G5" s="156">
        <v>0</v>
      </c>
      <c r="H5" s="156">
        <v>1.35</v>
      </c>
      <c r="I5" s="156">
        <v>1.35</v>
      </c>
      <c r="J5" s="156">
        <v>0</v>
      </c>
      <c r="K5" s="156">
        <v>0</v>
      </c>
      <c r="L5" s="156">
        <v>0</v>
      </c>
      <c r="M5" s="156">
        <v>0</v>
      </c>
      <c r="N5" s="156">
        <v>0</v>
      </c>
      <c r="O5" s="156">
        <v>0</v>
      </c>
      <c r="P5" s="156">
        <v>0</v>
      </c>
      <c r="Q5" s="156">
        <v>0</v>
      </c>
      <c r="R5" s="156">
        <v>0</v>
      </c>
      <c r="S5" s="156">
        <v>0</v>
      </c>
      <c r="T5" s="156">
        <v>0</v>
      </c>
      <c r="U5" s="156">
        <v>0</v>
      </c>
      <c r="V5" s="156">
        <v>0</v>
      </c>
      <c r="W5" s="156">
        <v>0</v>
      </c>
      <c r="X5" s="156">
        <v>1.35</v>
      </c>
      <c r="Y5" s="156">
        <v>1.35</v>
      </c>
      <c r="Z5" s="156">
        <v>1.35</v>
      </c>
      <c r="AA5" s="156">
        <v>0</v>
      </c>
      <c r="AB5" s="156">
        <v>0</v>
      </c>
      <c r="AC5" s="156">
        <v>0</v>
      </c>
      <c r="AD5" s="156">
        <v>0</v>
      </c>
      <c r="AE5" s="156">
        <v>0</v>
      </c>
      <c r="AF5" s="156">
        <v>0</v>
      </c>
      <c r="AG5" s="156">
        <v>0</v>
      </c>
      <c r="AH5" s="156">
        <v>0</v>
      </c>
      <c r="AI5" s="156">
        <v>0</v>
      </c>
      <c r="AJ5" s="156">
        <v>0</v>
      </c>
      <c r="AK5" s="156">
        <v>0</v>
      </c>
      <c r="AL5" s="156">
        <v>0</v>
      </c>
      <c r="AM5" s="156">
        <v>0</v>
      </c>
      <c r="AN5" s="156">
        <v>0</v>
      </c>
      <c r="AO5" s="156">
        <v>1.5</v>
      </c>
      <c r="AP5" s="156">
        <v>0</v>
      </c>
      <c r="AQ5" s="156">
        <v>0</v>
      </c>
      <c r="AR5" s="156"/>
      <c r="AS5" s="156">
        <v>1</v>
      </c>
      <c r="AT5" s="156">
        <v>2</v>
      </c>
      <c r="AU5" s="156">
        <v>1</v>
      </c>
      <c r="AV5" s="156" t="str">
        <f>VLOOKUP(AS5,Table3[#All],2,0)&amp;","&amp;VLOOKUP(AT5,Table4[#All],2,0)&amp;","&amp;VLOOKUP(AU5,Table5[#All],2,0)</f>
        <v>MAX VERT, MAX HORI,WL FL,ULS</v>
      </c>
    </row>
    <row r="6" spans="1:48" x14ac:dyDescent="0.3">
      <c r="A6" s="156" t="s">
        <v>160</v>
      </c>
      <c r="B6" s="173" t="s">
        <v>5</v>
      </c>
      <c r="C6" s="156">
        <v>1</v>
      </c>
      <c r="D6" s="156">
        <v>1</v>
      </c>
      <c r="E6" s="156">
        <v>1</v>
      </c>
      <c r="F6" s="156">
        <v>1</v>
      </c>
      <c r="G6" s="156">
        <v>0</v>
      </c>
      <c r="H6" s="156">
        <v>1</v>
      </c>
      <c r="I6" s="156">
        <v>1</v>
      </c>
      <c r="J6" s="156">
        <v>0</v>
      </c>
      <c r="K6" s="156">
        <v>0</v>
      </c>
      <c r="L6" s="156">
        <v>0</v>
      </c>
      <c r="M6" s="156">
        <v>0</v>
      </c>
      <c r="N6" s="156">
        <v>0</v>
      </c>
      <c r="O6" s="156">
        <v>0</v>
      </c>
      <c r="P6" s="156">
        <v>0</v>
      </c>
      <c r="Q6" s="156">
        <v>0</v>
      </c>
      <c r="R6" s="156">
        <v>0</v>
      </c>
      <c r="S6" s="156">
        <v>0</v>
      </c>
      <c r="T6" s="156">
        <v>0</v>
      </c>
      <c r="U6" s="156">
        <v>0</v>
      </c>
      <c r="V6" s="156">
        <v>0</v>
      </c>
      <c r="W6" s="156">
        <v>0</v>
      </c>
      <c r="X6" s="156">
        <v>1</v>
      </c>
      <c r="Y6" s="156">
        <v>1</v>
      </c>
      <c r="Z6" s="156">
        <v>1</v>
      </c>
      <c r="AA6" s="156">
        <v>0</v>
      </c>
      <c r="AB6" s="156">
        <v>0</v>
      </c>
      <c r="AC6" s="156">
        <v>0</v>
      </c>
      <c r="AD6" s="156">
        <v>0</v>
      </c>
      <c r="AE6" s="156">
        <v>0</v>
      </c>
      <c r="AF6" s="156">
        <v>0</v>
      </c>
      <c r="AG6" s="156">
        <v>0</v>
      </c>
      <c r="AH6" s="156">
        <v>0</v>
      </c>
      <c r="AI6" s="156">
        <v>0</v>
      </c>
      <c r="AJ6" s="156">
        <v>0</v>
      </c>
      <c r="AK6" s="156">
        <v>0</v>
      </c>
      <c r="AL6" s="156">
        <v>0</v>
      </c>
      <c r="AM6" s="156">
        <v>0</v>
      </c>
      <c r="AN6" s="156">
        <v>0</v>
      </c>
      <c r="AO6" s="156">
        <v>1</v>
      </c>
      <c r="AP6" s="156">
        <v>0</v>
      </c>
      <c r="AQ6" s="156">
        <v>0</v>
      </c>
      <c r="AR6" s="156"/>
      <c r="AS6" s="156">
        <v>1</v>
      </c>
      <c r="AT6" s="156">
        <v>2</v>
      </c>
      <c r="AU6" s="156">
        <v>3</v>
      </c>
      <c r="AV6" s="156" t="str">
        <f>VLOOKUP(AS6,Table3[#All],2,0)&amp;","&amp;VLOOKUP(AT6,Table4[#All],2,0)&amp;","&amp;VLOOKUP(AU6,Table5[#All],2,0)</f>
        <v>MAX VERT, MAX HORI,WL FL,SLS</v>
      </c>
    </row>
    <row r="7" spans="1:48" s="159" customFormat="1" x14ac:dyDescent="0.3">
      <c r="A7" s="158" t="s">
        <v>161</v>
      </c>
      <c r="B7" s="173" t="s">
        <v>6</v>
      </c>
      <c r="C7" s="158">
        <v>1.35</v>
      </c>
      <c r="D7" s="158">
        <v>1.35</v>
      </c>
      <c r="E7" s="158">
        <v>1.35</v>
      </c>
      <c r="F7" s="158">
        <v>1.35</v>
      </c>
      <c r="G7" s="158">
        <v>0</v>
      </c>
      <c r="H7" s="158">
        <v>0</v>
      </c>
      <c r="I7" s="158">
        <v>1.35</v>
      </c>
      <c r="J7" s="158">
        <v>0</v>
      </c>
      <c r="K7" s="158">
        <v>0</v>
      </c>
      <c r="L7" s="158">
        <v>0</v>
      </c>
      <c r="M7" s="158">
        <v>0</v>
      </c>
      <c r="N7" s="158">
        <v>0</v>
      </c>
      <c r="O7" s="158">
        <v>0</v>
      </c>
      <c r="P7" s="158">
        <v>0</v>
      </c>
      <c r="Q7" s="158">
        <v>0</v>
      </c>
      <c r="R7" s="158">
        <v>0</v>
      </c>
      <c r="S7" s="158">
        <v>1.35</v>
      </c>
      <c r="T7" s="158">
        <v>1.35</v>
      </c>
      <c r="U7" s="158">
        <v>0</v>
      </c>
      <c r="V7" s="158">
        <v>0</v>
      </c>
      <c r="W7" s="158">
        <v>0</v>
      </c>
      <c r="X7" s="158">
        <v>0</v>
      </c>
      <c r="Y7" s="158">
        <v>0</v>
      </c>
      <c r="Z7" s="158">
        <v>0</v>
      </c>
      <c r="AA7" s="158">
        <v>0</v>
      </c>
      <c r="AB7" s="158">
        <v>0</v>
      </c>
      <c r="AC7" s="158">
        <v>0</v>
      </c>
      <c r="AD7" s="158">
        <v>0</v>
      </c>
      <c r="AE7" s="158">
        <v>0</v>
      </c>
      <c r="AF7" s="158">
        <v>0</v>
      </c>
      <c r="AG7" s="158">
        <v>0</v>
      </c>
      <c r="AH7" s="158">
        <v>0</v>
      </c>
      <c r="AI7" s="158">
        <v>0</v>
      </c>
      <c r="AJ7" s="158">
        <v>0</v>
      </c>
      <c r="AK7" s="158">
        <v>1.5</v>
      </c>
      <c r="AL7" s="158">
        <v>1.5</v>
      </c>
      <c r="AM7" s="158">
        <v>1.5</v>
      </c>
      <c r="AN7" s="158">
        <v>1.5</v>
      </c>
      <c r="AO7" s="158">
        <v>0</v>
      </c>
      <c r="AP7" s="158">
        <v>1.5</v>
      </c>
      <c r="AQ7" s="158">
        <v>1.5</v>
      </c>
      <c r="AR7" s="158"/>
      <c r="AS7" s="158">
        <v>1</v>
      </c>
      <c r="AT7" s="158">
        <v>7</v>
      </c>
      <c r="AU7" s="158">
        <v>2</v>
      </c>
      <c r="AV7" s="158" t="str">
        <f>VLOOKUP(AS7,Table3[#All],2,0)&amp;","&amp;VLOOKUP(AT7,Table4[#All],2,0)&amp;","&amp;VLOOKUP(AU7,Table5[#All],2,0)</f>
        <v>MAX VERT, MAX HORI,WL BASE END CONSTR,ULS NO LL</v>
      </c>
    </row>
    <row r="8" spans="1:48" s="159" customFormat="1" x14ac:dyDescent="0.3">
      <c r="A8" s="158" t="s">
        <v>162</v>
      </c>
      <c r="B8" s="173" t="s">
        <v>7</v>
      </c>
      <c r="C8" s="158">
        <v>1</v>
      </c>
      <c r="D8" s="158">
        <v>1</v>
      </c>
      <c r="E8" s="158">
        <v>1</v>
      </c>
      <c r="F8" s="158">
        <v>1</v>
      </c>
      <c r="G8" s="158">
        <v>0</v>
      </c>
      <c r="H8" s="158">
        <v>0</v>
      </c>
      <c r="I8" s="158">
        <v>1</v>
      </c>
      <c r="J8" s="158">
        <v>0</v>
      </c>
      <c r="K8" s="158">
        <v>0</v>
      </c>
      <c r="L8" s="158">
        <v>0</v>
      </c>
      <c r="M8" s="158">
        <v>0</v>
      </c>
      <c r="N8" s="158">
        <v>0</v>
      </c>
      <c r="O8" s="158">
        <v>0</v>
      </c>
      <c r="P8" s="158">
        <v>0</v>
      </c>
      <c r="Q8" s="158">
        <v>0</v>
      </c>
      <c r="R8" s="158">
        <v>0</v>
      </c>
      <c r="S8" s="158">
        <v>1</v>
      </c>
      <c r="T8" s="158">
        <v>1</v>
      </c>
      <c r="U8" s="158">
        <v>0</v>
      </c>
      <c r="V8" s="158">
        <v>0</v>
      </c>
      <c r="W8" s="158">
        <v>0</v>
      </c>
      <c r="X8" s="158">
        <v>0</v>
      </c>
      <c r="Y8" s="158">
        <v>0</v>
      </c>
      <c r="Z8" s="158">
        <v>0</v>
      </c>
      <c r="AA8" s="158">
        <v>0</v>
      </c>
      <c r="AB8" s="158">
        <v>0</v>
      </c>
      <c r="AC8" s="158">
        <v>0</v>
      </c>
      <c r="AD8" s="158">
        <v>0</v>
      </c>
      <c r="AE8" s="158">
        <v>0</v>
      </c>
      <c r="AF8" s="158">
        <v>0</v>
      </c>
      <c r="AG8" s="158">
        <v>0</v>
      </c>
      <c r="AH8" s="158">
        <v>0</v>
      </c>
      <c r="AI8" s="158">
        <v>0</v>
      </c>
      <c r="AJ8" s="158">
        <v>0</v>
      </c>
      <c r="AK8" s="158">
        <v>1</v>
      </c>
      <c r="AL8" s="158">
        <v>1</v>
      </c>
      <c r="AM8" s="158">
        <v>1</v>
      </c>
      <c r="AN8" s="158">
        <v>1</v>
      </c>
      <c r="AO8" s="158">
        <v>0</v>
      </c>
      <c r="AP8" s="158">
        <v>1</v>
      </c>
      <c r="AQ8" s="158">
        <v>1</v>
      </c>
      <c r="AR8" s="158"/>
      <c r="AS8" s="158">
        <v>1</v>
      </c>
      <c r="AT8" s="158">
        <v>7</v>
      </c>
      <c r="AU8" s="158">
        <v>4</v>
      </c>
      <c r="AV8" s="158" t="str">
        <f>VLOOKUP(AS8,Table3[#All],2,0)&amp;","&amp;VLOOKUP(AT8,Table4[#All],2,0)&amp;","&amp;VLOOKUP(AU8,Table5[#All],2,0)</f>
        <v>MAX VERT, MAX HORI,WL BASE END CONSTR,SLS NO LL</v>
      </c>
    </row>
    <row r="9" spans="1:48" x14ac:dyDescent="0.3">
      <c r="A9" s="156" t="s">
        <v>163</v>
      </c>
      <c r="B9" s="173" t="s">
        <v>8</v>
      </c>
      <c r="C9" s="156">
        <v>1.35</v>
      </c>
      <c r="D9" s="156">
        <v>1.35</v>
      </c>
      <c r="E9" s="156">
        <v>1.35</v>
      </c>
      <c r="F9" s="156">
        <v>0</v>
      </c>
      <c r="G9" s="156">
        <v>1</v>
      </c>
      <c r="H9" s="156">
        <v>0</v>
      </c>
      <c r="I9" s="156">
        <v>0</v>
      </c>
      <c r="J9" s="156">
        <v>1.35</v>
      </c>
      <c r="K9" s="156">
        <v>1</v>
      </c>
      <c r="L9" s="156">
        <v>0</v>
      </c>
      <c r="M9" s="156">
        <v>0</v>
      </c>
      <c r="N9" s="156">
        <v>0</v>
      </c>
      <c r="O9" s="156">
        <v>0</v>
      </c>
      <c r="P9" s="156">
        <v>0</v>
      </c>
      <c r="Q9" s="156">
        <v>0</v>
      </c>
      <c r="R9" s="156">
        <v>0</v>
      </c>
      <c r="S9" s="156">
        <v>0</v>
      </c>
      <c r="T9" s="156">
        <v>0</v>
      </c>
      <c r="U9" s="156">
        <v>0</v>
      </c>
      <c r="V9" s="156">
        <v>0</v>
      </c>
      <c r="W9" s="156">
        <v>0</v>
      </c>
      <c r="X9" s="156">
        <v>0</v>
      </c>
      <c r="Y9" s="156">
        <v>0</v>
      </c>
      <c r="Z9" s="156">
        <v>0</v>
      </c>
      <c r="AA9" s="156">
        <v>1.35</v>
      </c>
      <c r="AB9" s="156">
        <v>1</v>
      </c>
      <c r="AC9" s="156">
        <v>1.35</v>
      </c>
      <c r="AD9" s="156">
        <v>0</v>
      </c>
      <c r="AE9" s="156">
        <v>0</v>
      </c>
      <c r="AF9" s="156">
        <v>0</v>
      </c>
      <c r="AG9" s="156">
        <v>0</v>
      </c>
      <c r="AH9" s="156">
        <v>0</v>
      </c>
      <c r="AI9" s="156">
        <v>0</v>
      </c>
      <c r="AJ9" s="156">
        <v>0</v>
      </c>
      <c r="AK9" s="156">
        <v>1.5</v>
      </c>
      <c r="AL9" s="156">
        <v>0</v>
      </c>
      <c r="AM9" s="156">
        <v>0</v>
      </c>
      <c r="AN9" s="156">
        <v>0</v>
      </c>
      <c r="AO9" s="156">
        <v>1.5</v>
      </c>
      <c r="AP9" s="156">
        <v>0</v>
      </c>
      <c r="AQ9" s="156">
        <v>0</v>
      </c>
      <c r="AR9" s="156"/>
      <c r="AS9" s="156">
        <v>2</v>
      </c>
      <c r="AT9" s="156">
        <v>4</v>
      </c>
      <c r="AU9" s="156">
        <v>1</v>
      </c>
      <c r="AV9" s="156" t="str">
        <f>VLOOKUP(AS9,Table3[#All],2,0)&amp;","&amp;VLOOKUP(AT9,Table4[#All],2,0)&amp;","&amp;VLOOKUP(AU9,Table5[#All],2,0)</f>
        <v>MAX VERT, MIN HORI,WL -5,ULS</v>
      </c>
    </row>
    <row r="10" spans="1:48" x14ac:dyDescent="0.3">
      <c r="A10" s="156" t="s">
        <v>164</v>
      </c>
      <c r="B10" s="173" t="s">
        <v>9</v>
      </c>
      <c r="C10" s="156">
        <v>1</v>
      </c>
      <c r="D10" s="156">
        <v>1</v>
      </c>
      <c r="E10" s="156">
        <v>1</v>
      </c>
      <c r="F10" s="156">
        <v>0</v>
      </c>
      <c r="G10" s="156">
        <v>1</v>
      </c>
      <c r="H10" s="156">
        <v>0</v>
      </c>
      <c r="I10" s="156">
        <v>0</v>
      </c>
      <c r="J10" s="156">
        <v>1</v>
      </c>
      <c r="K10" s="156">
        <v>1</v>
      </c>
      <c r="L10" s="156">
        <v>0</v>
      </c>
      <c r="M10" s="156">
        <v>0</v>
      </c>
      <c r="N10" s="156">
        <v>0</v>
      </c>
      <c r="O10" s="156">
        <v>0</v>
      </c>
      <c r="P10" s="156">
        <v>0</v>
      </c>
      <c r="Q10" s="156">
        <v>0</v>
      </c>
      <c r="R10" s="156">
        <v>0</v>
      </c>
      <c r="S10" s="156">
        <v>0</v>
      </c>
      <c r="T10" s="156">
        <v>0</v>
      </c>
      <c r="U10" s="156">
        <v>0</v>
      </c>
      <c r="V10" s="156">
        <v>0</v>
      </c>
      <c r="W10" s="156">
        <v>0</v>
      </c>
      <c r="X10" s="156">
        <v>0</v>
      </c>
      <c r="Y10" s="156">
        <v>0</v>
      </c>
      <c r="Z10" s="156">
        <v>0</v>
      </c>
      <c r="AA10" s="156">
        <v>1</v>
      </c>
      <c r="AB10" s="156">
        <v>1</v>
      </c>
      <c r="AC10" s="156">
        <v>1</v>
      </c>
      <c r="AD10" s="156">
        <v>0</v>
      </c>
      <c r="AE10" s="156">
        <v>0</v>
      </c>
      <c r="AF10" s="156">
        <v>0</v>
      </c>
      <c r="AG10" s="156">
        <v>0</v>
      </c>
      <c r="AH10" s="156">
        <v>0</v>
      </c>
      <c r="AI10" s="156">
        <v>0</v>
      </c>
      <c r="AJ10" s="156">
        <v>0</v>
      </c>
      <c r="AK10" s="156">
        <v>1</v>
      </c>
      <c r="AL10" s="156">
        <v>0</v>
      </c>
      <c r="AM10" s="156">
        <v>0</v>
      </c>
      <c r="AN10" s="156">
        <v>0</v>
      </c>
      <c r="AO10" s="156">
        <v>1</v>
      </c>
      <c r="AP10" s="156">
        <v>0</v>
      </c>
      <c r="AQ10" s="156">
        <v>0</v>
      </c>
      <c r="AR10" s="156"/>
      <c r="AS10" s="156">
        <v>2</v>
      </c>
      <c r="AT10" s="156">
        <v>4</v>
      </c>
      <c r="AU10" s="156">
        <v>3</v>
      </c>
      <c r="AV10" s="156" t="str">
        <f>VLOOKUP(AS10,Table3[#All],2,0)&amp;","&amp;VLOOKUP(AT10,Table4[#All],2,0)&amp;","&amp;VLOOKUP(AU10,Table5[#All],2,0)</f>
        <v>MAX VERT, MIN HORI,WL -5,SLS</v>
      </c>
    </row>
    <row r="11" spans="1:48" x14ac:dyDescent="0.3">
      <c r="A11" s="156" t="s">
        <v>165</v>
      </c>
      <c r="B11" s="173" t="s">
        <v>10</v>
      </c>
      <c r="C11" s="156">
        <v>1</v>
      </c>
      <c r="D11" s="156">
        <v>1</v>
      </c>
      <c r="E11" s="156">
        <v>1</v>
      </c>
      <c r="F11" s="156">
        <v>1.35</v>
      </c>
      <c r="G11" s="156">
        <v>0</v>
      </c>
      <c r="H11" s="156">
        <v>1</v>
      </c>
      <c r="I11" s="156">
        <v>1.35</v>
      </c>
      <c r="J11" s="156">
        <v>0</v>
      </c>
      <c r="K11" s="156">
        <v>0</v>
      </c>
      <c r="L11" s="156">
        <v>0</v>
      </c>
      <c r="M11" s="156">
        <v>0</v>
      </c>
      <c r="N11" s="156">
        <v>0</v>
      </c>
      <c r="O11" s="156">
        <v>0</v>
      </c>
      <c r="P11" s="156">
        <v>0</v>
      </c>
      <c r="Q11" s="156">
        <v>0</v>
      </c>
      <c r="R11" s="156">
        <v>0</v>
      </c>
      <c r="S11" s="156">
        <v>0</v>
      </c>
      <c r="T11" s="156">
        <v>0</v>
      </c>
      <c r="U11" s="156">
        <v>1</v>
      </c>
      <c r="V11" s="156">
        <v>1.35</v>
      </c>
      <c r="W11" s="156">
        <v>1</v>
      </c>
      <c r="X11" s="156">
        <v>0</v>
      </c>
      <c r="Y11" s="156">
        <v>0</v>
      </c>
      <c r="Z11" s="156">
        <v>0</v>
      </c>
      <c r="AA11" s="156">
        <v>0</v>
      </c>
      <c r="AB11" s="156">
        <v>0</v>
      </c>
      <c r="AC11" s="156">
        <v>0</v>
      </c>
      <c r="AD11" s="156">
        <v>0</v>
      </c>
      <c r="AE11" s="156">
        <v>0</v>
      </c>
      <c r="AF11" s="156">
        <v>0</v>
      </c>
      <c r="AG11" s="156">
        <v>0</v>
      </c>
      <c r="AH11" s="156">
        <v>0</v>
      </c>
      <c r="AI11" s="156">
        <v>0</v>
      </c>
      <c r="AJ11" s="156">
        <v>0</v>
      </c>
      <c r="AK11" s="156">
        <v>0</v>
      </c>
      <c r="AL11" s="156">
        <v>1.5</v>
      </c>
      <c r="AM11" s="156">
        <v>1.5</v>
      </c>
      <c r="AN11" s="156">
        <v>1.5</v>
      </c>
      <c r="AO11" s="156">
        <v>0</v>
      </c>
      <c r="AP11" s="156">
        <v>0</v>
      </c>
      <c r="AQ11" s="156">
        <v>0</v>
      </c>
      <c r="AR11" s="156"/>
      <c r="AS11" s="156">
        <v>3</v>
      </c>
      <c r="AT11" s="156">
        <v>1</v>
      </c>
      <c r="AU11" s="156">
        <v>2</v>
      </c>
      <c r="AV11" s="156" t="str">
        <f>VLOOKUP(AS11,Table3[#All],2,0)&amp;","&amp;VLOOKUP(AT11,Table4[#All],2,0)&amp;","&amp;VLOOKUP(AU11,Table5[#All],2,0)</f>
        <v>MIN VERT, MAX HORI,WL GL,ULS NO LL</v>
      </c>
    </row>
    <row r="12" spans="1:48" x14ac:dyDescent="0.3">
      <c r="A12" s="156" t="s">
        <v>166</v>
      </c>
      <c r="B12" s="173" t="s">
        <v>11</v>
      </c>
      <c r="C12" s="156">
        <v>1</v>
      </c>
      <c r="D12" s="156">
        <v>1</v>
      </c>
      <c r="E12" s="156">
        <v>1</v>
      </c>
      <c r="F12" s="156">
        <v>1</v>
      </c>
      <c r="G12" s="156">
        <v>0</v>
      </c>
      <c r="H12" s="156">
        <v>1</v>
      </c>
      <c r="I12" s="156">
        <v>1</v>
      </c>
      <c r="J12" s="156">
        <v>0</v>
      </c>
      <c r="K12" s="156">
        <v>0</v>
      </c>
      <c r="L12" s="156">
        <v>0</v>
      </c>
      <c r="M12" s="156">
        <v>0</v>
      </c>
      <c r="N12" s="156">
        <v>0</v>
      </c>
      <c r="O12" s="156">
        <v>0</v>
      </c>
      <c r="P12" s="156">
        <v>0</v>
      </c>
      <c r="Q12" s="156">
        <v>0</v>
      </c>
      <c r="R12" s="156">
        <v>0</v>
      </c>
      <c r="S12" s="156">
        <v>0</v>
      </c>
      <c r="T12" s="156">
        <v>0</v>
      </c>
      <c r="U12" s="156">
        <v>1</v>
      </c>
      <c r="V12" s="156">
        <v>1</v>
      </c>
      <c r="W12" s="156">
        <v>1</v>
      </c>
      <c r="X12" s="156">
        <v>0</v>
      </c>
      <c r="Y12" s="156">
        <v>0</v>
      </c>
      <c r="Z12" s="156">
        <v>0</v>
      </c>
      <c r="AA12" s="156">
        <v>0</v>
      </c>
      <c r="AB12" s="156">
        <v>0</v>
      </c>
      <c r="AC12" s="156">
        <v>0</v>
      </c>
      <c r="AD12" s="156">
        <v>0</v>
      </c>
      <c r="AE12" s="156">
        <v>0</v>
      </c>
      <c r="AF12" s="156">
        <v>0</v>
      </c>
      <c r="AG12" s="156">
        <v>0</v>
      </c>
      <c r="AH12" s="156">
        <v>0</v>
      </c>
      <c r="AI12" s="156">
        <v>0</v>
      </c>
      <c r="AJ12" s="156">
        <v>0</v>
      </c>
      <c r="AK12" s="156">
        <v>0</v>
      </c>
      <c r="AL12" s="156">
        <v>1</v>
      </c>
      <c r="AM12" s="156">
        <v>1</v>
      </c>
      <c r="AN12" s="156">
        <v>1</v>
      </c>
      <c r="AO12" s="156">
        <v>0</v>
      </c>
      <c r="AP12" s="156">
        <v>0</v>
      </c>
      <c r="AQ12" s="156">
        <v>0</v>
      </c>
      <c r="AR12" s="156"/>
      <c r="AS12" s="156">
        <v>3</v>
      </c>
      <c r="AT12" s="156">
        <v>1</v>
      </c>
      <c r="AU12" s="156">
        <v>4</v>
      </c>
      <c r="AV12" s="156" t="str">
        <f>VLOOKUP(AS12,Table3[#All],2,0)&amp;","&amp;VLOOKUP(AT12,Table4[#All],2,0)&amp;","&amp;VLOOKUP(AU12,Table5[#All],2,0)</f>
        <v>MIN VERT, MAX HORI,WL GL,SLS NO LL</v>
      </c>
    </row>
    <row r="13" spans="1:48" x14ac:dyDescent="0.3">
      <c r="A13" s="156" t="s">
        <v>167</v>
      </c>
      <c r="B13" s="173" t="s">
        <v>12</v>
      </c>
      <c r="C13" s="156">
        <v>1</v>
      </c>
      <c r="D13" s="156">
        <v>1</v>
      </c>
      <c r="E13" s="156">
        <v>0</v>
      </c>
      <c r="F13" s="156">
        <v>0</v>
      </c>
      <c r="G13" s="156">
        <v>0</v>
      </c>
      <c r="H13" s="156">
        <v>0</v>
      </c>
      <c r="I13" s="156">
        <v>1.35</v>
      </c>
      <c r="J13" s="156">
        <v>0</v>
      </c>
      <c r="K13" s="156">
        <v>0</v>
      </c>
      <c r="L13" s="156">
        <v>1</v>
      </c>
      <c r="M13" s="156">
        <v>0</v>
      </c>
      <c r="N13" s="156">
        <v>0</v>
      </c>
      <c r="O13" s="156">
        <v>0</v>
      </c>
      <c r="P13" s="156">
        <v>0</v>
      </c>
      <c r="Q13" s="156">
        <v>0</v>
      </c>
      <c r="R13" s="156">
        <v>0</v>
      </c>
      <c r="S13" s="156">
        <v>0</v>
      </c>
      <c r="T13" s="156">
        <v>0</v>
      </c>
      <c r="U13" s="156">
        <v>0</v>
      </c>
      <c r="V13" s="156">
        <v>1.35</v>
      </c>
      <c r="W13" s="156">
        <v>1</v>
      </c>
      <c r="X13" s="156">
        <v>0</v>
      </c>
      <c r="Y13" s="156">
        <v>0</v>
      </c>
      <c r="Z13" s="156">
        <v>0</v>
      </c>
      <c r="AA13" s="156">
        <v>0</v>
      </c>
      <c r="AB13" s="156">
        <v>0</v>
      </c>
      <c r="AC13" s="156">
        <v>0</v>
      </c>
      <c r="AD13" s="156">
        <v>1</v>
      </c>
      <c r="AE13" s="156">
        <v>0</v>
      </c>
      <c r="AF13" s="156">
        <v>0</v>
      </c>
      <c r="AG13" s="156">
        <v>0</v>
      </c>
      <c r="AH13" s="156">
        <v>0</v>
      </c>
      <c r="AI13" s="156">
        <v>0</v>
      </c>
      <c r="AJ13" s="156">
        <v>0</v>
      </c>
      <c r="AK13" s="156">
        <v>0</v>
      </c>
      <c r="AL13" s="156">
        <v>1.5</v>
      </c>
      <c r="AM13" s="156">
        <v>1.5</v>
      </c>
      <c r="AN13" s="156">
        <v>1.5</v>
      </c>
      <c r="AO13" s="156">
        <v>0</v>
      </c>
      <c r="AP13" s="156">
        <v>0</v>
      </c>
      <c r="AQ13" s="156">
        <v>0</v>
      </c>
      <c r="AR13" s="156"/>
      <c r="AS13" s="156">
        <v>3</v>
      </c>
      <c r="AT13" s="156">
        <v>3</v>
      </c>
      <c r="AU13" s="156">
        <v>2</v>
      </c>
      <c r="AV13" s="156" t="str">
        <f>VLOOKUP(AS13,Table3[#All],2,0)&amp;","&amp;VLOOKUP(AT13,Table4[#All],2,0)&amp;","&amp;VLOOKUP(AU13,Table5[#All],2,0)</f>
        <v>MIN VERT, MAX HORI,WL EXCAVA,ULS NO LL</v>
      </c>
    </row>
    <row r="14" spans="1:48" x14ac:dyDescent="0.3">
      <c r="A14" s="156" t="s">
        <v>168</v>
      </c>
      <c r="B14" s="173" t="s">
        <v>13</v>
      </c>
      <c r="C14" s="156">
        <v>1</v>
      </c>
      <c r="D14" s="156">
        <v>1</v>
      </c>
      <c r="E14" s="156">
        <v>0</v>
      </c>
      <c r="F14" s="156">
        <v>0</v>
      </c>
      <c r="G14" s="156">
        <v>0</v>
      </c>
      <c r="H14" s="156">
        <v>0</v>
      </c>
      <c r="I14" s="156">
        <v>1</v>
      </c>
      <c r="J14" s="156">
        <v>0</v>
      </c>
      <c r="K14" s="156">
        <v>0</v>
      </c>
      <c r="L14" s="156">
        <v>1</v>
      </c>
      <c r="M14" s="156">
        <v>0</v>
      </c>
      <c r="N14" s="156">
        <v>1</v>
      </c>
      <c r="O14" s="156">
        <v>0</v>
      </c>
      <c r="P14" s="156">
        <v>0</v>
      </c>
      <c r="Q14" s="156">
        <v>0</v>
      </c>
      <c r="R14" s="156">
        <v>1</v>
      </c>
      <c r="S14" s="156">
        <v>1</v>
      </c>
      <c r="T14" s="156">
        <v>0</v>
      </c>
      <c r="U14" s="156">
        <v>0</v>
      </c>
      <c r="V14" s="156">
        <v>1</v>
      </c>
      <c r="W14" s="156">
        <v>1</v>
      </c>
      <c r="X14" s="156">
        <v>0</v>
      </c>
      <c r="Y14" s="156">
        <v>0</v>
      </c>
      <c r="Z14" s="156">
        <v>0</v>
      </c>
      <c r="AA14" s="156">
        <v>0</v>
      </c>
      <c r="AB14" s="156">
        <v>0</v>
      </c>
      <c r="AC14" s="156">
        <v>0</v>
      </c>
      <c r="AD14" s="156">
        <v>1</v>
      </c>
      <c r="AE14" s="156">
        <v>0</v>
      </c>
      <c r="AF14" s="156">
        <v>0</v>
      </c>
      <c r="AG14" s="156">
        <v>0</v>
      </c>
      <c r="AH14" s="156">
        <v>0</v>
      </c>
      <c r="AI14" s="156">
        <v>0</v>
      </c>
      <c r="AJ14" s="156">
        <v>0</v>
      </c>
      <c r="AK14" s="156">
        <v>0</v>
      </c>
      <c r="AL14" s="156">
        <v>1</v>
      </c>
      <c r="AM14" s="156">
        <v>1</v>
      </c>
      <c r="AN14" s="156">
        <v>1</v>
      </c>
      <c r="AO14" s="156">
        <v>0</v>
      </c>
      <c r="AP14" s="156">
        <v>0</v>
      </c>
      <c r="AQ14" s="156">
        <v>0</v>
      </c>
      <c r="AR14" s="156"/>
      <c r="AS14" s="156">
        <v>3</v>
      </c>
      <c r="AT14" s="156">
        <v>3</v>
      </c>
      <c r="AU14" s="156">
        <v>4</v>
      </c>
      <c r="AV14" s="156" t="str">
        <f>VLOOKUP(AS14,Table3[#All],2,0)&amp;","&amp;VLOOKUP(AT14,Table4[#All],2,0)&amp;","&amp;VLOOKUP(AU14,Table5[#All],2,0)</f>
        <v>MIN VERT, MAX HORI,WL EXCAVA,SLS NO LL</v>
      </c>
    </row>
    <row r="15" spans="1:48" x14ac:dyDescent="0.3">
      <c r="A15" s="156" t="s">
        <v>169</v>
      </c>
      <c r="B15" s="173" t="s">
        <v>14</v>
      </c>
      <c r="C15" s="156">
        <v>1</v>
      </c>
      <c r="D15" s="156">
        <v>1</v>
      </c>
      <c r="E15" s="156">
        <v>1</v>
      </c>
      <c r="F15" s="156">
        <v>1.35</v>
      </c>
      <c r="G15" s="156">
        <v>0</v>
      </c>
      <c r="H15" s="156">
        <v>0</v>
      </c>
      <c r="I15" s="156">
        <v>0</v>
      </c>
      <c r="J15" s="156">
        <v>0</v>
      </c>
      <c r="K15" s="156">
        <v>0</v>
      </c>
      <c r="L15" s="156">
        <v>0</v>
      </c>
      <c r="M15" s="156">
        <v>1</v>
      </c>
      <c r="N15" s="156">
        <v>1.35</v>
      </c>
      <c r="O15" s="156">
        <v>1.35</v>
      </c>
      <c r="P15" s="156">
        <v>0</v>
      </c>
      <c r="Q15" s="156">
        <v>0</v>
      </c>
      <c r="R15" s="156">
        <v>0</v>
      </c>
      <c r="S15" s="156">
        <v>0</v>
      </c>
      <c r="T15" s="156">
        <v>0</v>
      </c>
      <c r="U15" s="156">
        <v>0</v>
      </c>
      <c r="V15" s="156">
        <v>0</v>
      </c>
      <c r="W15" s="156">
        <v>0</v>
      </c>
      <c r="X15" s="156">
        <v>0</v>
      </c>
      <c r="Y15" s="156">
        <v>0</v>
      </c>
      <c r="Z15" s="156">
        <v>0</v>
      </c>
      <c r="AA15" s="156">
        <v>0</v>
      </c>
      <c r="AB15" s="156">
        <v>0</v>
      </c>
      <c r="AC15" s="156">
        <v>0</v>
      </c>
      <c r="AD15" s="156">
        <v>0</v>
      </c>
      <c r="AE15" s="156">
        <v>1</v>
      </c>
      <c r="AF15" s="156">
        <v>1.35</v>
      </c>
      <c r="AG15" s="156">
        <v>1</v>
      </c>
      <c r="AH15" s="156">
        <v>0</v>
      </c>
      <c r="AI15" s="156">
        <v>0</v>
      </c>
      <c r="AJ15" s="156">
        <v>0</v>
      </c>
      <c r="AK15" s="156">
        <v>1.5</v>
      </c>
      <c r="AL15" s="156">
        <v>1.5</v>
      </c>
      <c r="AM15" s="156">
        <v>1.5</v>
      </c>
      <c r="AN15" s="156">
        <v>0</v>
      </c>
      <c r="AO15" s="156">
        <v>0</v>
      </c>
      <c r="AP15" s="156">
        <v>0</v>
      </c>
      <c r="AQ15" s="156">
        <v>0</v>
      </c>
      <c r="AR15" s="156"/>
      <c r="AS15" s="156">
        <v>43</v>
      </c>
      <c r="AT15" s="156">
        <v>5</v>
      </c>
      <c r="AU15" s="156">
        <v>1</v>
      </c>
      <c r="AV15" s="156" t="str">
        <f>VLOOKUP(AS15,Table3[#All],2,0)&amp;","&amp;VLOOKUP(AT15,Table4[#All],2,0)&amp;","&amp;VLOOKUP(AU15,Table5[#All],2,0)</f>
        <v>UNEVEN WATER AND AIRCARFT LOAD, MIN VERT, MAX HORI,WL 1.5 L 4.5 R,ULS</v>
      </c>
    </row>
    <row r="16" spans="1:48" x14ac:dyDescent="0.3">
      <c r="A16" s="156" t="s">
        <v>170</v>
      </c>
      <c r="B16" s="173" t="s">
        <v>15</v>
      </c>
      <c r="C16" s="156">
        <v>1</v>
      </c>
      <c r="D16" s="156">
        <v>1</v>
      </c>
      <c r="E16" s="156">
        <v>1</v>
      </c>
      <c r="F16" s="156">
        <v>1.35</v>
      </c>
      <c r="G16" s="156">
        <v>0</v>
      </c>
      <c r="H16" s="156">
        <v>0</v>
      </c>
      <c r="I16" s="156">
        <v>0</v>
      </c>
      <c r="J16" s="156">
        <v>0</v>
      </c>
      <c r="K16" s="156">
        <v>0</v>
      </c>
      <c r="L16" s="156">
        <v>0</v>
      </c>
      <c r="M16" s="156">
        <v>1</v>
      </c>
      <c r="N16" s="156">
        <v>1.35</v>
      </c>
      <c r="O16" s="156">
        <v>1.35</v>
      </c>
      <c r="P16" s="156">
        <v>0</v>
      </c>
      <c r="Q16" s="156">
        <v>0</v>
      </c>
      <c r="R16" s="156">
        <v>0</v>
      </c>
      <c r="S16" s="156">
        <v>0</v>
      </c>
      <c r="T16" s="156">
        <v>0</v>
      </c>
      <c r="U16" s="156">
        <v>0</v>
      </c>
      <c r="V16" s="156">
        <v>0</v>
      </c>
      <c r="W16" s="156">
        <v>0</v>
      </c>
      <c r="X16" s="156">
        <v>0</v>
      </c>
      <c r="Y16" s="156">
        <v>0</v>
      </c>
      <c r="Z16" s="156">
        <v>0</v>
      </c>
      <c r="AA16" s="156">
        <v>0</v>
      </c>
      <c r="AB16" s="156">
        <v>0</v>
      </c>
      <c r="AC16" s="156">
        <v>0</v>
      </c>
      <c r="AD16" s="156">
        <v>0</v>
      </c>
      <c r="AE16" s="156">
        <v>1</v>
      </c>
      <c r="AF16" s="156">
        <v>1.35</v>
      </c>
      <c r="AG16" s="156">
        <v>1</v>
      </c>
      <c r="AH16" s="156">
        <v>0</v>
      </c>
      <c r="AI16" s="156">
        <v>0</v>
      </c>
      <c r="AJ16" s="156">
        <v>0</v>
      </c>
      <c r="AK16" s="156">
        <v>0</v>
      </c>
      <c r="AL16" s="156">
        <v>0</v>
      </c>
      <c r="AM16" s="156">
        <v>1.5</v>
      </c>
      <c r="AN16" s="156">
        <v>0</v>
      </c>
      <c r="AO16" s="156">
        <v>0</v>
      </c>
      <c r="AP16" s="156">
        <v>0</v>
      </c>
      <c r="AQ16" s="156">
        <v>0</v>
      </c>
      <c r="AR16" s="156"/>
      <c r="AS16" s="156">
        <v>43</v>
      </c>
      <c r="AT16" s="156">
        <v>5</v>
      </c>
      <c r="AU16" s="156">
        <v>2</v>
      </c>
      <c r="AV16" s="156" t="str">
        <f>VLOOKUP(AS16,Table3[#All],2,0)&amp;","&amp;VLOOKUP(AT16,Table4[#All],2,0)&amp;","&amp;VLOOKUP(AU16,Table5[#All],2,0)</f>
        <v>UNEVEN WATER AND AIRCARFT LOAD, MIN VERT, MAX HORI,WL 1.5 L 4.5 R,ULS NO LL</v>
      </c>
    </row>
    <row r="17" spans="1:48" x14ac:dyDescent="0.3">
      <c r="A17" s="157" t="s">
        <v>241</v>
      </c>
      <c r="B17" s="173" t="s">
        <v>16</v>
      </c>
      <c r="C17" s="156">
        <v>1</v>
      </c>
      <c r="D17" s="156">
        <v>1</v>
      </c>
      <c r="E17" s="156">
        <v>1</v>
      </c>
      <c r="F17" s="156">
        <v>1</v>
      </c>
      <c r="G17" s="156">
        <v>0</v>
      </c>
      <c r="H17" s="156">
        <v>0</v>
      </c>
      <c r="I17" s="156">
        <v>0</v>
      </c>
      <c r="J17" s="156">
        <v>0</v>
      </c>
      <c r="K17" s="156">
        <v>0</v>
      </c>
      <c r="L17" s="156">
        <v>0</v>
      </c>
      <c r="M17" s="156">
        <v>1</v>
      </c>
      <c r="N17" s="156">
        <v>1</v>
      </c>
      <c r="O17" s="156">
        <v>1</v>
      </c>
      <c r="P17" s="156">
        <v>0</v>
      </c>
      <c r="Q17" s="156">
        <v>0</v>
      </c>
      <c r="R17" s="156">
        <v>0</v>
      </c>
      <c r="S17" s="156">
        <v>0</v>
      </c>
      <c r="T17" s="156">
        <v>0</v>
      </c>
      <c r="U17" s="156">
        <v>0</v>
      </c>
      <c r="V17" s="156">
        <v>0</v>
      </c>
      <c r="W17" s="156">
        <v>0</v>
      </c>
      <c r="X17" s="156">
        <v>0</v>
      </c>
      <c r="Y17" s="156">
        <v>0</v>
      </c>
      <c r="Z17" s="156">
        <v>0</v>
      </c>
      <c r="AA17" s="156">
        <v>0</v>
      </c>
      <c r="AB17" s="156">
        <v>0</v>
      </c>
      <c r="AC17" s="156">
        <v>0</v>
      </c>
      <c r="AD17" s="156">
        <v>0</v>
      </c>
      <c r="AE17" s="156">
        <v>1</v>
      </c>
      <c r="AF17" s="156">
        <v>1</v>
      </c>
      <c r="AG17" s="156">
        <v>1</v>
      </c>
      <c r="AH17" s="156">
        <v>0</v>
      </c>
      <c r="AI17" s="156">
        <v>0</v>
      </c>
      <c r="AJ17" s="156">
        <v>0</v>
      </c>
      <c r="AK17" s="156">
        <v>1</v>
      </c>
      <c r="AL17" s="156">
        <v>1</v>
      </c>
      <c r="AM17" s="156">
        <v>1</v>
      </c>
      <c r="AN17" s="156">
        <v>0</v>
      </c>
      <c r="AO17" s="156">
        <v>0</v>
      </c>
      <c r="AP17" s="156">
        <v>0</v>
      </c>
      <c r="AQ17" s="156">
        <v>0</v>
      </c>
      <c r="AR17" s="156"/>
      <c r="AS17" s="156">
        <v>43</v>
      </c>
      <c r="AT17" s="156">
        <v>5</v>
      </c>
      <c r="AU17" s="157">
        <v>3</v>
      </c>
      <c r="AV17" s="156" t="str">
        <f>VLOOKUP(AS17,Table3[#All],2,0)&amp;","&amp;VLOOKUP(AT17,Table4[#All],2,0)&amp;","&amp;VLOOKUP(AU17,Table5[#All],2,0)</f>
        <v>UNEVEN WATER AND AIRCARFT LOAD, MIN VERT, MAX HORI,WL 1.5 L 4.5 R,SLS</v>
      </c>
    </row>
    <row r="18" spans="1:48" x14ac:dyDescent="0.3">
      <c r="A18" s="157" t="s">
        <v>246</v>
      </c>
      <c r="B18" s="173" t="s">
        <v>17</v>
      </c>
      <c r="C18" s="156">
        <v>1</v>
      </c>
      <c r="D18" s="156">
        <v>1</v>
      </c>
      <c r="E18" s="156">
        <v>1</v>
      </c>
      <c r="F18" s="156">
        <v>1</v>
      </c>
      <c r="G18" s="156">
        <v>0</v>
      </c>
      <c r="H18" s="156">
        <v>0</v>
      </c>
      <c r="I18" s="156">
        <v>0</v>
      </c>
      <c r="J18" s="156">
        <v>0</v>
      </c>
      <c r="K18" s="156">
        <v>0</v>
      </c>
      <c r="L18" s="156">
        <v>0</v>
      </c>
      <c r="M18" s="156">
        <v>1</v>
      </c>
      <c r="N18" s="156">
        <v>1</v>
      </c>
      <c r="O18" s="156">
        <v>1</v>
      </c>
      <c r="P18" s="156">
        <v>0</v>
      </c>
      <c r="Q18" s="156">
        <v>0</v>
      </c>
      <c r="R18" s="156">
        <v>0</v>
      </c>
      <c r="S18" s="156">
        <v>0</v>
      </c>
      <c r="T18" s="156">
        <v>0</v>
      </c>
      <c r="U18" s="156">
        <v>0</v>
      </c>
      <c r="V18" s="156">
        <v>0</v>
      </c>
      <c r="W18" s="156">
        <v>0</v>
      </c>
      <c r="X18" s="156">
        <v>0</v>
      </c>
      <c r="Y18" s="156">
        <v>0</v>
      </c>
      <c r="Z18" s="156">
        <v>0</v>
      </c>
      <c r="AA18" s="156">
        <v>0</v>
      </c>
      <c r="AB18" s="156">
        <v>0</v>
      </c>
      <c r="AC18" s="156">
        <v>0</v>
      </c>
      <c r="AD18" s="156">
        <v>0</v>
      </c>
      <c r="AE18" s="156">
        <v>1</v>
      </c>
      <c r="AF18" s="156">
        <v>1</v>
      </c>
      <c r="AG18" s="156">
        <v>1</v>
      </c>
      <c r="AH18" s="156">
        <v>0</v>
      </c>
      <c r="AI18" s="156">
        <v>0</v>
      </c>
      <c r="AJ18" s="156">
        <v>0</v>
      </c>
      <c r="AK18" s="156">
        <v>0</v>
      </c>
      <c r="AL18" s="156">
        <v>0</v>
      </c>
      <c r="AM18" s="156">
        <v>1</v>
      </c>
      <c r="AN18" s="156">
        <v>0</v>
      </c>
      <c r="AO18" s="156">
        <v>0</v>
      </c>
      <c r="AP18" s="156">
        <v>0</v>
      </c>
      <c r="AQ18" s="156">
        <v>0</v>
      </c>
      <c r="AR18" s="156"/>
      <c r="AS18" s="156">
        <v>43</v>
      </c>
      <c r="AT18" s="156">
        <v>5</v>
      </c>
      <c r="AU18" s="157">
        <v>4</v>
      </c>
      <c r="AV18" s="156" t="str">
        <f>VLOOKUP(AS18,Table3[#All],2,0)&amp;","&amp;VLOOKUP(AT18,Table4[#All],2,0)&amp;","&amp;VLOOKUP(AU18,Table5[#All],2,0)</f>
        <v>UNEVEN WATER AND AIRCARFT LOAD, MIN VERT, MAX HORI,WL 1.5 L 4.5 R,SLS NO LL</v>
      </c>
    </row>
    <row r="19" spans="1:48" x14ac:dyDescent="0.3">
      <c r="A19" s="157" t="s">
        <v>247</v>
      </c>
      <c r="B19" s="173" t="s">
        <v>18</v>
      </c>
      <c r="C19" s="156">
        <v>1</v>
      </c>
      <c r="D19" s="156">
        <v>1</v>
      </c>
      <c r="E19" s="156">
        <v>1</v>
      </c>
      <c r="F19" s="156">
        <v>1.35</v>
      </c>
      <c r="G19" s="156">
        <v>0</v>
      </c>
      <c r="H19" s="156">
        <v>0</v>
      </c>
      <c r="I19" s="156">
        <v>0</v>
      </c>
      <c r="J19" s="156">
        <v>0</v>
      </c>
      <c r="K19" s="156">
        <v>0</v>
      </c>
      <c r="L19" s="156">
        <v>0</v>
      </c>
      <c r="M19" s="156">
        <v>0</v>
      </c>
      <c r="N19" s="156">
        <v>0</v>
      </c>
      <c r="O19" s="156">
        <v>0</v>
      </c>
      <c r="P19" s="156">
        <v>1</v>
      </c>
      <c r="Q19" s="156">
        <v>0</v>
      </c>
      <c r="R19" s="156">
        <v>0</v>
      </c>
      <c r="S19" s="156">
        <v>1.35</v>
      </c>
      <c r="T19" s="156">
        <v>1.35</v>
      </c>
      <c r="U19" s="156">
        <v>0</v>
      </c>
      <c r="V19" s="156">
        <v>0</v>
      </c>
      <c r="W19" s="156">
        <v>0</v>
      </c>
      <c r="X19" s="156">
        <v>0</v>
      </c>
      <c r="Y19" s="156">
        <v>0</v>
      </c>
      <c r="Z19" s="156">
        <v>0</v>
      </c>
      <c r="AA19" s="156">
        <v>0</v>
      </c>
      <c r="AB19" s="156">
        <v>0</v>
      </c>
      <c r="AC19" s="156">
        <v>0</v>
      </c>
      <c r="AD19" s="156">
        <v>0</v>
      </c>
      <c r="AE19" s="156">
        <v>0</v>
      </c>
      <c r="AF19" s="156">
        <v>0</v>
      </c>
      <c r="AG19" s="156">
        <v>0</v>
      </c>
      <c r="AH19" s="156">
        <v>1</v>
      </c>
      <c r="AI19" s="156">
        <v>1.35</v>
      </c>
      <c r="AJ19" s="156">
        <v>1</v>
      </c>
      <c r="AK19" s="156">
        <v>1.5</v>
      </c>
      <c r="AL19" s="156">
        <v>1.5</v>
      </c>
      <c r="AM19" s="156">
        <v>0</v>
      </c>
      <c r="AN19" s="156">
        <v>0</v>
      </c>
      <c r="AO19" s="156">
        <v>1</v>
      </c>
      <c r="AP19" s="156">
        <v>0</v>
      </c>
      <c r="AQ19" s="156">
        <v>0</v>
      </c>
      <c r="AR19" s="156"/>
      <c r="AS19" s="156">
        <v>43</v>
      </c>
      <c r="AT19" s="156">
        <v>6</v>
      </c>
      <c r="AU19" s="157">
        <v>1</v>
      </c>
      <c r="AV19" s="156" t="str">
        <f>VLOOKUP(AS19,Table3[#All],2,0)&amp;","&amp;VLOOKUP(AT19,Table4[#All],2,0)&amp;","&amp;VLOOKUP(AU19,Table5[#All],2,0)</f>
        <v>UNEVEN WATER AND AIRCARFT LOAD, MIN VERT, MAX HORI,WL 4.5 L 1.5 R,ULS</v>
      </c>
    </row>
    <row r="20" spans="1:48" x14ac:dyDescent="0.3">
      <c r="A20" s="157" t="s">
        <v>249</v>
      </c>
      <c r="B20" s="173" t="s">
        <v>19</v>
      </c>
      <c r="C20" s="156">
        <v>1</v>
      </c>
      <c r="D20" s="156">
        <v>1</v>
      </c>
      <c r="E20" s="156">
        <v>1</v>
      </c>
      <c r="F20" s="156">
        <v>1.35</v>
      </c>
      <c r="G20" s="156">
        <v>0</v>
      </c>
      <c r="H20" s="156">
        <v>0</v>
      </c>
      <c r="I20" s="156">
        <v>0</v>
      </c>
      <c r="J20" s="156">
        <v>0</v>
      </c>
      <c r="K20" s="156">
        <v>0</v>
      </c>
      <c r="L20" s="156">
        <v>0</v>
      </c>
      <c r="M20" s="156">
        <v>0</v>
      </c>
      <c r="N20" s="156">
        <v>0</v>
      </c>
      <c r="O20" s="156">
        <v>0</v>
      </c>
      <c r="P20" s="156">
        <v>1</v>
      </c>
      <c r="Q20" s="156">
        <v>0</v>
      </c>
      <c r="R20" s="156">
        <v>0</v>
      </c>
      <c r="S20" s="156">
        <v>1</v>
      </c>
      <c r="T20" s="156">
        <v>1</v>
      </c>
      <c r="U20" s="156">
        <v>0</v>
      </c>
      <c r="V20" s="156">
        <v>0</v>
      </c>
      <c r="W20" s="156">
        <v>0</v>
      </c>
      <c r="X20" s="156">
        <v>0</v>
      </c>
      <c r="Y20" s="156">
        <v>0</v>
      </c>
      <c r="Z20" s="156">
        <v>0</v>
      </c>
      <c r="AA20" s="156">
        <v>0</v>
      </c>
      <c r="AB20" s="156">
        <v>0</v>
      </c>
      <c r="AC20" s="156">
        <v>0</v>
      </c>
      <c r="AD20" s="156">
        <v>0</v>
      </c>
      <c r="AE20" s="156">
        <v>0</v>
      </c>
      <c r="AF20" s="156">
        <v>0</v>
      </c>
      <c r="AG20" s="156">
        <v>0</v>
      </c>
      <c r="AH20" s="156">
        <v>1</v>
      </c>
      <c r="AI20" s="156">
        <v>1.35</v>
      </c>
      <c r="AJ20" s="156">
        <v>1</v>
      </c>
      <c r="AK20" s="156">
        <v>0</v>
      </c>
      <c r="AL20" s="156">
        <v>0</v>
      </c>
      <c r="AM20" s="156">
        <v>0</v>
      </c>
      <c r="AN20" s="156">
        <v>0</v>
      </c>
      <c r="AO20" s="156">
        <v>0</v>
      </c>
      <c r="AP20" s="156">
        <v>0</v>
      </c>
      <c r="AQ20" s="156">
        <v>0</v>
      </c>
      <c r="AR20" s="156"/>
      <c r="AS20" s="156">
        <v>43</v>
      </c>
      <c r="AT20" s="156">
        <v>6</v>
      </c>
      <c r="AU20" s="157">
        <v>2</v>
      </c>
      <c r="AV20" s="156" t="str">
        <f>VLOOKUP(AS20,Table3[#All],2,0)&amp;","&amp;VLOOKUP(AT20,Table4[#All],2,0)&amp;","&amp;VLOOKUP(AU20,Table5[#All],2,0)</f>
        <v>UNEVEN WATER AND AIRCARFT LOAD, MIN VERT, MAX HORI,WL 4.5 L 1.5 R,ULS NO LL</v>
      </c>
    </row>
    <row r="21" spans="1:48" x14ac:dyDescent="0.3">
      <c r="A21" s="157" t="s">
        <v>248</v>
      </c>
      <c r="B21" s="173" t="s">
        <v>20</v>
      </c>
      <c r="C21" s="156">
        <v>1</v>
      </c>
      <c r="D21" s="156">
        <v>1</v>
      </c>
      <c r="E21" s="156">
        <v>1</v>
      </c>
      <c r="F21" s="156">
        <v>1</v>
      </c>
      <c r="G21" s="156">
        <v>0</v>
      </c>
      <c r="H21" s="156">
        <v>0</v>
      </c>
      <c r="I21" s="156">
        <v>0</v>
      </c>
      <c r="J21" s="156">
        <v>0</v>
      </c>
      <c r="K21" s="156">
        <v>0</v>
      </c>
      <c r="L21" s="156">
        <v>0</v>
      </c>
      <c r="M21" s="156">
        <v>0</v>
      </c>
      <c r="N21" s="156">
        <v>0</v>
      </c>
      <c r="O21" s="156">
        <v>0</v>
      </c>
      <c r="P21" s="156">
        <v>1</v>
      </c>
      <c r="Q21" s="156">
        <v>0</v>
      </c>
      <c r="R21" s="156">
        <v>0</v>
      </c>
      <c r="S21" s="156">
        <v>0</v>
      </c>
      <c r="T21" s="156">
        <v>0</v>
      </c>
      <c r="U21" s="156">
        <v>0</v>
      </c>
      <c r="V21" s="156">
        <v>0</v>
      </c>
      <c r="W21" s="156">
        <v>0</v>
      </c>
      <c r="X21" s="156">
        <v>0</v>
      </c>
      <c r="Y21" s="156">
        <v>0</v>
      </c>
      <c r="Z21" s="156">
        <v>0</v>
      </c>
      <c r="AA21" s="156">
        <v>0</v>
      </c>
      <c r="AB21" s="156">
        <v>0</v>
      </c>
      <c r="AC21" s="156">
        <v>0</v>
      </c>
      <c r="AD21" s="156">
        <v>0</v>
      </c>
      <c r="AE21" s="156">
        <v>0</v>
      </c>
      <c r="AF21" s="156">
        <v>0</v>
      </c>
      <c r="AG21" s="156">
        <v>0</v>
      </c>
      <c r="AH21" s="156">
        <v>1</v>
      </c>
      <c r="AI21" s="156">
        <v>1</v>
      </c>
      <c r="AJ21" s="156">
        <v>1</v>
      </c>
      <c r="AK21" s="156">
        <v>1</v>
      </c>
      <c r="AL21" s="156">
        <v>1</v>
      </c>
      <c r="AM21" s="156">
        <v>0</v>
      </c>
      <c r="AN21" s="156">
        <v>0</v>
      </c>
      <c r="AO21" s="156">
        <v>1</v>
      </c>
      <c r="AP21" s="156">
        <v>0</v>
      </c>
      <c r="AQ21" s="156">
        <v>0</v>
      </c>
      <c r="AR21" s="156"/>
      <c r="AS21" s="156">
        <v>43</v>
      </c>
      <c r="AT21" s="156">
        <v>6</v>
      </c>
      <c r="AU21" s="157">
        <v>3</v>
      </c>
      <c r="AV21" s="156" t="str">
        <f>VLOOKUP(AS21,Table3[#All],2,0)&amp;","&amp;VLOOKUP(AT21,Table4[#All],2,0)&amp;","&amp;VLOOKUP(AU21,Table5[#All],2,0)</f>
        <v>UNEVEN WATER AND AIRCARFT LOAD, MIN VERT, MAX HORI,WL 4.5 L 1.5 R,SLS</v>
      </c>
    </row>
    <row r="22" spans="1:48" x14ac:dyDescent="0.3">
      <c r="A22" s="157" t="s">
        <v>250</v>
      </c>
      <c r="B22" s="173" t="s">
        <v>21</v>
      </c>
      <c r="C22" s="156">
        <v>1</v>
      </c>
      <c r="D22" s="156">
        <v>1</v>
      </c>
      <c r="E22" s="156">
        <v>1</v>
      </c>
      <c r="F22" s="156">
        <v>1</v>
      </c>
      <c r="G22" s="156">
        <v>0</v>
      </c>
      <c r="H22" s="156">
        <v>0</v>
      </c>
      <c r="I22" s="156">
        <v>0</v>
      </c>
      <c r="J22" s="156">
        <v>0</v>
      </c>
      <c r="K22" s="156">
        <v>0</v>
      </c>
      <c r="L22" s="156">
        <v>0</v>
      </c>
      <c r="M22" s="156">
        <v>0</v>
      </c>
      <c r="N22" s="156">
        <v>0</v>
      </c>
      <c r="O22" s="156">
        <v>0</v>
      </c>
      <c r="P22" s="156">
        <v>1</v>
      </c>
      <c r="Q22" s="156">
        <v>0</v>
      </c>
      <c r="R22" s="156">
        <v>0</v>
      </c>
      <c r="S22" s="156">
        <v>0</v>
      </c>
      <c r="T22" s="156">
        <v>0</v>
      </c>
      <c r="U22" s="156">
        <v>0</v>
      </c>
      <c r="V22" s="156">
        <v>0</v>
      </c>
      <c r="W22" s="156">
        <v>0</v>
      </c>
      <c r="X22" s="156">
        <v>0</v>
      </c>
      <c r="Y22" s="156">
        <v>0</v>
      </c>
      <c r="Z22" s="156">
        <v>0</v>
      </c>
      <c r="AA22" s="156">
        <v>0</v>
      </c>
      <c r="AB22" s="156">
        <v>0</v>
      </c>
      <c r="AC22" s="156">
        <v>0</v>
      </c>
      <c r="AD22" s="156">
        <v>0</v>
      </c>
      <c r="AE22" s="156">
        <v>0</v>
      </c>
      <c r="AF22" s="156">
        <v>0</v>
      </c>
      <c r="AG22" s="156">
        <v>0</v>
      </c>
      <c r="AH22" s="156">
        <v>1</v>
      </c>
      <c r="AI22" s="156">
        <v>1</v>
      </c>
      <c r="AJ22" s="156">
        <v>1</v>
      </c>
      <c r="AK22" s="156">
        <v>0</v>
      </c>
      <c r="AL22" s="156">
        <v>0</v>
      </c>
      <c r="AM22" s="156">
        <v>0</v>
      </c>
      <c r="AN22" s="156">
        <v>0</v>
      </c>
      <c r="AO22" s="156">
        <v>0</v>
      </c>
      <c r="AP22" s="156">
        <v>0</v>
      </c>
      <c r="AQ22" s="156">
        <v>0</v>
      </c>
      <c r="AR22" s="156"/>
      <c r="AS22" s="156">
        <v>43</v>
      </c>
      <c r="AT22" s="156">
        <v>6</v>
      </c>
      <c r="AU22" s="157">
        <v>4</v>
      </c>
      <c r="AV22" s="156" t="str">
        <f>VLOOKUP(AS22,Table3[#All],2,0)&amp;","&amp;VLOOKUP(AT22,Table4[#All],2,0)&amp;","&amp;VLOOKUP(AU22,Table5[#All],2,0)</f>
        <v>UNEVEN WATER AND AIRCARFT LOAD, MIN VERT, MAX HORI,WL 4.5 L 1.5 R,SLS NO LL</v>
      </c>
    </row>
    <row r="23" spans="1:48" x14ac:dyDescent="0.3">
      <c r="A23" s="173" t="s">
        <v>271</v>
      </c>
      <c r="B23" s="173" t="s">
        <v>271</v>
      </c>
      <c r="C23" s="156"/>
      <c r="D23" s="156"/>
      <c r="E23" s="156"/>
      <c r="F23" s="156"/>
      <c r="G23" s="156"/>
      <c r="H23" s="156"/>
      <c r="I23" s="156"/>
      <c r="J23" s="156"/>
      <c r="K23" s="156"/>
      <c r="L23" s="156"/>
      <c r="M23" s="156"/>
      <c r="N23" s="156"/>
      <c r="O23" s="156"/>
      <c r="P23" s="156"/>
      <c r="Q23" s="156"/>
      <c r="R23" s="156"/>
      <c r="S23" s="156"/>
      <c r="T23" s="156"/>
      <c r="U23" s="156"/>
      <c r="V23" s="156"/>
      <c r="W23" s="156"/>
      <c r="X23" s="156"/>
      <c r="Y23" s="156"/>
      <c r="Z23" s="156"/>
      <c r="AA23" s="156"/>
      <c r="AB23" s="156"/>
      <c r="AC23" s="156"/>
      <c r="AD23" s="156"/>
      <c r="AE23" s="156"/>
      <c r="AF23" s="156"/>
      <c r="AG23" s="156"/>
      <c r="AH23" s="156"/>
      <c r="AI23" s="156"/>
      <c r="AJ23" s="156"/>
      <c r="AK23" s="156"/>
      <c r="AL23" s="156"/>
      <c r="AM23" s="156"/>
      <c r="AN23" s="156"/>
      <c r="AO23" s="156"/>
      <c r="AP23" s="156"/>
      <c r="AQ23" s="156"/>
      <c r="AR23" s="156"/>
      <c r="AS23" s="156"/>
      <c r="AT23" s="156"/>
      <c r="AU23" s="156"/>
      <c r="AV23" s="156" t="s">
        <v>273</v>
      </c>
    </row>
    <row r="24" spans="1:48" x14ac:dyDescent="0.3">
      <c r="A24" s="173" t="s">
        <v>272</v>
      </c>
      <c r="B24" s="173" t="s">
        <v>272</v>
      </c>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6"/>
      <c r="AM24" s="156"/>
      <c r="AN24" s="156"/>
      <c r="AO24" s="156"/>
      <c r="AP24" s="156"/>
      <c r="AQ24" s="156"/>
      <c r="AR24" s="156"/>
      <c r="AS24" s="156"/>
      <c r="AT24" s="156"/>
      <c r="AU24" s="156"/>
      <c r="AV24" s="156" t="s">
        <v>274</v>
      </c>
    </row>
    <row r="25" spans="1:48" x14ac:dyDescent="0.3">
      <c r="A25" s="156"/>
      <c r="B25" s="156"/>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156"/>
      <c r="AL25" s="156"/>
      <c r="AM25" s="156"/>
      <c r="AN25" s="156"/>
      <c r="AO25" s="156"/>
      <c r="AP25" s="156"/>
      <c r="AQ25" s="156"/>
      <c r="AR25" s="156"/>
      <c r="AS25" s="156"/>
      <c r="AT25" s="156"/>
      <c r="AU25" s="156"/>
      <c r="AV25" s="156"/>
    </row>
    <row r="26" spans="1:48" x14ac:dyDescent="0.3">
      <c r="AS26" t="s">
        <v>0</v>
      </c>
      <c r="AT26" t="s">
        <v>192</v>
      </c>
    </row>
    <row r="27" spans="1:48" x14ac:dyDescent="0.3">
      <c r="AS27">
        <v>1</v>
      </c>
      <c r="AT27" t="s">
        <v>171</v>
      </c>
    </row>
    <row r="28" spans="1:48" x14ac:dyDescent="0.3">
      <c r="AS28">
        <v>2</v>
      </c>
      <c r="AT28" t="s">
        <v>172</v>
      </c>
    </row>
    <row r="29" spans="1:48" x14ac:dyDescent="0.3">
      <c r="AS29">
        <v>3</v>
      </c>
      <c r="AT29" t="s">
        <v>173</v>
      </c>
    </row>
    <row r="30" spans="1:48" x14ac:dyDescent="0.3">
      <c r="AS30">
        <v>41</v>
      </c>
      <c r="AT30" t="s">
        <v>174</v>
      </c>
    </row>
    <row r="31" spans="1:48" x14ac:dyDescent="0.3">
      <c r="AS31">
        <v>42</v>
      </c>
      <c r="AT31" t="s">
        <v>175</v>
      </c>
    </row>
    <row r="32" spans="1:48" x14ac:dyDescent="0.3">
      <c r="AS32">
        <v>43</v>
      </c>
      <c r="AT32" t="s">
        <v>176</v>
      </c>
    </row>
    <row r="34" spans="45:46" x14ac:dyDescent="0.3">
      <c r="AS34" t="s">
        <v>0</v>
      </c>
      <c r="AT34" t="s">
        <v>192</v>
      </c>
    </row>
    <row r="35" spans="45:46" x14ac:dyDescent="0.3">
      <c r="AS35">
        <v>1</v>
      </c>
      <c r="AT35" t="s">
        <v>177</v>
      </c>
    </row>
    <row r="36" spans="45:46" x14ac:dyDescent="0.3">
      <c r="AS36">
        <v>2</v>
      </c>
      <c r="AT36" t="s">
        <v>178</v>
      </c>
    </row>
    <row r="37" spans="45:46" x14ac:dyDescent="0.3">
      <c r="AS37">
        <v>3</v>
      </c>
      <c r="AT37" t="s">
        <v>179</v>
      </c>
    </row>
    <row r="38" spans="45:46" x14ac:dyDescent="0.3">
      <c r="AS38">
        <v>4</v>
      </c>
      <c r="AT38" t="s">
        <v>180</v>
      </c>
    </row>
    <row r="39" spans="45:46" x14ac:dyDescent="0.3">
      <c r="AS39">
        <v>5</v>
      </c>
      <c r="AT39" t="s">
        <v>181</v>
      </c>
    </row>
    <row r="40" spans="45:46" x14ac:dyDescent="0.3">
      <c r="AS40">
        <v>6</v>
      </c>
      <c r="AT40" t="s">
        <v>182</v>
      </c>
    </row>
    <row r="41" spans="45:46" x14ac:dyDescent="0.3">
      <c r="AS41">
        <v>7</v>
      </c>
      <c r="AT41" t="s">
        <v>183</v>
      </c>
    </row>
    <row r="43" spans="45:46" x14ac:dyDescent="0.3">
      <c r="AS43" t="s">
        <v>0</v>
      </c>
      <c r="AT43" t="s">
        <v>192</v>
      </c>
    </row>
    <row r="44" spans="45:46" x14ac:dyDescent="0.3">
      <c r="AS44" s="156">
        <v>1</v>
      </c>
      <c r="AT44" t="s">
        <v>184</v>
      </c>
    </row>
    <row r="45" spans="45:46" x14ac:dyDescent="0.3">
      <c r="AS45" s="156">
        <v>2</v>
      </c>
      <c r="AT45" t="s">
        <v>185</v>
      </c>
    </row>
    <row r="46" spans="45:46" x14ac:dyDescent="0.3">
      <c r="AS46" s="156">
        <v>3</v>
      </c>
      <c r="AT46" t="s">
        <v>186</v>
      </c>
    </row>
    <row r="47" spans="45:46" x14ac:dyDescent="0.3">
      <c r="AS47" s="156">
        <v>4</v>
      </c>
      <c r="AT47" t="s">
        <v>187</v>
      </c>
    </row>
    <row r="48" spans="45:46" x14ac:dyDescent="0.3">
      <c r="AS48" s="156">
        <v>5</v>
      </c>
      <c r="AT48" t="s">
        <v>188</v>
      </c>
    </row>
    <row r="49" spans="45:46" x14ac:dyDescent="0.3">
      <c r="AS49" s="156">
        <v>6</v>
      </c>
      <c r="AT49" t="s">
        <v>189</v>
      </c>
    </row>
    <row r="50" spans="45:46" x14ac:dyDescent="0.3">
      <c r="AS50" s="156">
        <v>7</v>
      </c>
      <c r="AT50" t="s">
        <v>190</v>
      </c>
    </row>
    <row r="51" spans="45:46" x14ac:dyDescent="0.3">
      <c r="AS51" s="156">
        <v>8</v>
      </c>
      <c r="AT51" t="s">
        <v>191</v>
      </c>
    </row>
  </sheetData>
  <conditionalFormatting sqref="AV3:AV25">
    <cfRule type="duplicateValues" dxfId="58" priority="1"/>
  </conditionalFormatting>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2CCB6-45B4-4758-9F38-F8396A5F6D49}">
  <dimension ref="A1:L967"/>
  <sheetViews>
    <sheetView view="pageBreakPreview" zoomScale="115" zoomScaleNormal="100" zoomScaleSheetLayoutView="115" workbookViewId="0">
      <selection activeCell="K172" sqref="K172"/>
    </sheetView>
  </sheetViews>
  <sheetFormatPr defaultRowHeight="14.4" x14ac:dyDescent="0.3"/>
  <cols>
    <col min="1" max="1" width="10.44140625" customWidth="1"/>
    <col min="2" max="2" width="13.44140625" hidden="1" customWidth="1"/>
    <col min="3" max="3" width="13.21875" hidden="1" customWidth="1"/>
    <col min="4" max="4" width="7.21875" customWidth="1"/>
    <col min="5" max="5" width="10.6640625" hidden="1" customWidth="1"/>
    <col min="6" max="6" width="8.44140625" bestFit="1" customWidth="1"/>
    <col min="7" max="7" width="9.6640625" hidden="1" customWidth="1"/>
    <col min="8" max="8" width="15.6640625" hidden="1" customWidth="1"/>
    <col min="9" max="10" width="17.21875" hidden="1" customWidth="1"/>
    <col min="11" max="11" width="80.88671875" bestFit="1" customWidth="1"/>
    <col min="12" max="12" width="82.88671875" customWidth="1"/>
    <col min="13" max="13" width="16.77734375" bestFit="1" customWidth="1"/>
    <col min="14" max="14" width="35.5546875" customWidth="1"/>
    <col min="15" max="15" width="53.5546875" customWidth="1"/>
  </cols>
  <sheetData>
    <row r="1" spans="1:12" ht="18.600000000000001" customHeight="1" x14ac:dyDescent="0.3">
      <c r="A1" s="182" t="s">
        <v>151</v>
      </c>
      <c r="B1" t="s">
        <v>254</v>
      </c>
      <c r="C1" t="s">
        <v>255</v>
      </c>
      <c r="D1" s="179" t="s">
        <v>1</v>
      </c>
      <c r="E1" t="s">
        <v>256</v>
      </c>
      <c r="F1" s="179" t="s">
        <v>240</v>
      </c>
      <c r="G1" t="s">
        <v>257</v>
      </c>
      <c r="H1" t="s">
        <v>258</v>
      </c>
      <c r="I1" t="s">
        <v>259</v>
      </c>
      <c r="J1" t="s">
        <v>260</v>
      </c>
      <c r="K1" s="179" t="s">
        <v>193</v>
      </c>
      <c r="L1" s="179" t="s">
        <v>253</v>
      </c>
    </row>
    <row r="2" spans="1:12" hidden="1" x14ac:dyDescent="0.3">
      <c r="A2" s="180" t="s">
        <v>2</v>
      </c>
      <c r="B2" s="155" t="s">
        <v>261</v>
      </c>
      <c r="C2" s="155" t="s">
        <v>262</v>
      </c>
      <c r="D2" s="181">
        <v>1</v>
      </c>
      <c r="E2" t="s">
        <v>263</v>
      </c>
      <c r="F2" s="181">
        <v>1.35</v>
      </c>
      <c r="G2" t="s">
        <v>264</v>
      </c>
      <c r="H2" t="s">
        <v>264</v>
      </c>
      <c r="I2" t="s">
        <v>264</v>
      </c>
      <c r="J2" t="s">
        <v>264</v>
      </c>
      <c r="K2" s="178" t="str">
        <f>_xlfn.XLOOKUP(Table2_2[[#This Row],[load_case]],'Load summary(updated)'!$B$2:$B$44,'Load summary(updated)'!$A$2:$A$44)</f>
        <v>Self weight (Self-weight)</v>
      </c>
      <c r="L2" s="178" t="str">
        <f>VLOOKUP(Table2_2[[#This Row],[load_combination]],'Load summary(original) and Ref'!B:AV,47,0)</f>
        <v>MAX VERT, MAX HORI,WL GL,ULS</v>
      </c>
    </row>
    <row r="3" spans="1:12" hidden="1" x14ac:dyDescent="0.3">
      <c r="A3" s="180" t="s">
        <v>2</v>
      </c>
      <c r="B3" s="155" t="s">
        <v>261</v>
      </c>
      <c r="C3" s="155" t="s">
        <v>262</v>
      </c>
      <c r="D3" s="181">
        <v>2</v>
      </c>
      <c r="E3" t="s">
        <v>263</v>
      </c>
      <c r="F3" s="181">
        <v>1.35</v>
      </c>
      <c r="G3" t="s">
        <v>264</v>
      </c>
      <c r="H3" t="s">
        <v>264</v>
      </c>
      <c r="I3" t="s">
        <v>264</v>
      </c>
      <c r="J3" t="s">
        <v>264</v>
      </c>
      <c r="K3" s="178" t="str">
        <f>_xlfn.XLOOKUP(Table2_2[[#This Row],[load_case]],'Load summary(updated)'!$B$2:$B$44,'Load summary(updated)'!$A$2:$A$44)</f>
        <v>Permanent Superimposed Dead Load (Self-weight)</v>
      </c>
      <c r="L3" s="178" t="str">
        <f>VLOOKUP(Table2_2[[#This Row],[load_combination]],'Load summary(original) and Ref'!B:AV,47,0)</f>
        <v>MAX VERT, MAX HORI,WL GL,ULS</v>
      </c>
    </row>
    <row r="4" spans="1:12" hidden="1" x14ac:dyDescent="0.3">
      <c r="A4" s="180" t="s">
        <v>2</v>
      </c>
      <c r="B4" s="155" t="s">
        <v>261</v>
      </c>
      <c r="C4" s="155" t="s">
        <v>262</v>
      </c>
      <c r="D4" s="181">
        <v>3</v>
      </c>
      <c r="E4" t="s">
        <v>263</v>
      </c>
      <c r="F4" s="181">
        <v>1.35</v>
      </c>
      <c r="G4" t="s">
        <v>264</v>
      </c>
      <c r="H4" t="s">
        <v>264</v>
      </c>
      <c r="I4" t="s">
        <v>264</v>
      </c>
      <c r="J4" t="s">
        <v>264</v>
      </c>
      <c r="K4" s="178" t="str">
        <f>_xlfn.XLOOKUP(Table2_2[[#This Row],[load_case]],'Load summary(updated)'!$B$2:$B$44,'Load summary(updated)'!$A$2:$A$44)</f>
        <v>Pavement (Self-weight)</v>
      </c>
      <c r="L4" s="178" t="str">
        <f>VLOOKUP(Table2_2[[#This Row],[load_combination]],'Load summary(original) and Ref'!B:AV,47,0)</f>
        <v>MAX VERT, MAX HORI,WL GL,ULS</v>
      </c>
    </row>
    <row r="5" spans="1:12" hidden="1" x14ac:dyDescent="0.3">
      <c r="A5" s="180" t="s">
        <v>2</v>
      </c>
      <c r="B5" s="155" t="s">
        <v>261</v>
      </c>
      <c r="C5" s="155" t="s">
        <v>262</v>
      </c>
      <c r="D5" s="181">
        <v>4</v>
      </c>
      <c r="E5" t="s">
        <v>263</v>
      </c>
      <c r="F5" s="181">
        <v>1.35</v>
      </c>
      <c r="G5" t="s">
        <v>264</v>
      </c>
      <c r="H5" t="s">
        <v>264</v>
      </c>
      <c r="I5" t="s">
        <v>264</v>
      </c>
      <c r="J5" t="s">
        <v>264</v>
      </c>
      <c r="K5" s="178" t="str">
        <f>_xlfn.XLOOKUP(Table2_2[[#This Row],[load_case]],'Load summary(updated)'!$B$2:$B$44,'Load summary(updated)'!$A$2:$A$44)</f>
        <v>Horizontal Soil Pressure  due to Pavement self-weight at Rest K0 (Self-
weight)</v>
      </c>
      <c r="L5" s="178" t="str">
        <f>VLOOKUP(Table2_2[[#This Row],[load_combination]],'Load summary(original) and Ref'!B:AV,47,0)</f>
        <v>MAX VERT, MAX HORI,WL GL,ULS</v>
      </c>
    </row>
    <row r="6" spans="1:12" hidden="1" x14ac:dyDescent="0.3">
      <c r="A6" t="s">
        <v>2</v>
      </c>
      <c r="B6" s="155" t="s">
        <v>261</v>
      </c>
      <c r="C6" s="155" t="s">
        <v>262</v>
      </c>
      <c r="D6" s="155">
        <v>5</v>
      </c>
      <c r="E6" t="s">
        <v>263</v>
      </c>
      <c r="F6" s="155">
        <v>0</v>
      </c>
      <c r="G6" t="s">
        <v>264</v>
      </c>
      <c r="H6" t="s">
        <v>264</v>
      </c>
      <c r="I6" t="s">
        <v>264</v>
      </c>
      <c r="J6" t="s">
        <v>264</v>
      </c>
      <c r="K6" s="155" t="str">
        <f>_xlfn.XLOOKUP(Table2_2[[#This Row],[load_case]],'Load summary(updated)'!$B$2:$B$44,'Load summary(updated)'!$A$2:$A$44)</f>
        <v>Horizontal Soil Pressure due to Pavement self-weight at Active Ka (Self-
weight)</v>
      </c>
      <c r="L6" s="155" t="str">
        <f>VLOOKUP(Table2_2[[#This Row],[load_combination]],'Load summary(original) and Ref'!B:AV,47,0)</f>
        <v>MAX VERT, MAX HORI,WL GL,ULS</v>
      </c>
    </row>
    <row r="7" spans="1:12" hidden="1" x14ac:dyDescent="0.3">
      <c r="A7" s="180" t="s">
        <v>2</v>
      </c>
      <c r="B7" s="155" t="s">
        <v>261</v>
      </c>
      <c r="C7" s="155" t="s">
        <v>262</v>
      </c>
      <c r="D7" s="181">
        <v>11</v>
      </c>
      <c r="E7" t="s">
        <v>263</v>
      </c>
      <c r="F7" s="181">
        <v>1.35</v>
      </c>
      <c r="G7" t="s">
        <v>264</v>
      </c>
      <c r="H7" t="s">
        <v>264</v>
      </c>
      <c r="I7" t="s">
        <v>264</v>
      </c>
      <c r="J7" t="s">
        <v>264</v>
      </c>
      <c r="K7" s="178" t="str">
        <f>_xlfn.XLOOKUP(Table2_2[[#This Row],[load_case]],'Load summary(updated)'!$B$2:$B$44,'Load summary(updated)'!$A$2:$A$44)</f>
        <v>Eff. Vertical Soil Pressure, WL at GL &amp; +1.0m &amp; base</v>
      </c>
      <c r="L7" s="178" t="str">
        <f>VLOOKUP(Table2_2[[#This Row],[load_combination]],'Load summary(original) and Ref'!B:AV,47,0)</f>
        <v>MAX VERT, MAX HORI,WL GL,ULS</v>
      </c>
    </row>
    <row r="8" spans="1:12" hidden="1" x14ac:dyDescent="0.3">
      <c r="A8" s="180" t="s">
        <v>2</v>
      </c>
      <c r="B8" s="155" t="s">
        <v>261</v>
      </c>
      <c r="C8" s="155" t="s">
        <v>262</v>
      </c>
      <c r="D8" s="181">
        <v>12</v>
      </c>
      <c r="E8" t="s">
        <v>263</v>
      </c>
      <c r="F8" s="181">
        <v>1.35</v>
      </c>
      <c r="G8" t="s">
        <v>264</v>
      </c>
      <c r="H8" t="s">
        <v>264</v>
      </c>
      <c r="I8" t="s">
        <v>264</v>
      </c>
      <c r="J8" t="s">
        <v>264</v>
      </c>
      <c r="K8" s="178" t="str">
        <f>_xlfn.XLOOKUP(Table2_2[[#This Row],[load_case]],'Load summary(updated)'!$B$2:$B$44,'Load summary(updated)'!$A$2:$A$44)</f>
        <v>Eff. Horizontal Soil Pressure at Rest, K0, WL at GL &amp; +1.0m &amp; base L&amp;R</v>
      </c>
      <c r="L8" s="178" t="str">
        <f>VLOOKUP(Table2_2[[#This Row],[load_combination]],'Load summary(original) and Ref'!B:AV,47,0)</f>
        <v>MAX VERT, MAX HORI,WL GL,ULS</v>
      </c>
    </row>
    <row r="9" spans="1:12" hidden="1" x14ac:dyDescent="0.3">
      <c r="A9" t="s">
        <v>2</v>
      </c>
      <c r="B9" s="155" t="s">
        <v>261</v>
      </c>
      <c r="C9" s="155" t="s">
        <v>262</v>
      </c>
      <c r="D9" s="155">
        <v>13</v>
      </c>
      <c r="E9" t="s">
        <v>263</v>
      </c>
      <c r="F9" s="155">
        <v>0</v>
      </c>
      <c r="G9" t="s">
        <v>264</v>
      </c>
      <c r="H9" t="s">
        <v>264</v>
      </c>
      <c r="I9" t="s">
        <v>264</v>
      </c>
      <c r="J9" t="s">
        <v>264</v>
      </c>
      <c r="K9" s="155" t="str">
        <f>_xlfn.XLOOKUP(Table2_2[[#This Row],[load_case]],'Load summary(updated)'!$B$2:$B$44,'Load summary(updated)'!$A$2:$A$44)</f>
        <v>Total Vertical Soil Pressure Roof, WT at 5.0m BGL</v>
      </c>
      <c r="L9" s="155" t="str">
        <f>VLOOKUP(Table2_2[[#This Row],[load_combination]],'Load summary(original) and Ref'!B:AV,47,0)</f>
        <v>MAX VERT, MAX HORI,WL GL,ULS</v>
      </c>
    </row>
    <row r="10" spans="1:12" hidden="1" x14ac:dyDescent="0.3">
      <c r="A10" t="s">
        <v>2</v>
      </c>
      <c r="B10" s="155" t="s">
        <v>261</v>
      </c>
      <c r="C10" s="155" t="s">
        <v>262</v>
      </c>
      <c r="D10" s="155">
        <v>14</v>
      </c>
      <c r="E10" t="s">
        <v>263</v>
      </c>
      <c r="F10" s="155">
        <v>0</v>
      </c>
      <c r="G10" t="s">
        <v>264</v>
      </c>
      <c r="H10" t="s">
        <v>264</v>
      </c>
      <c r="I10" t="s">
        <v>264</v>
      </c>
      <c r="J10" t="s">
        <v>264</v>
      </c>
      <c r="K10" s="155" t="str">
        <f>_xlfn.XLOOKUP(Table2_2[[#This Row],[load_case]],'Load summary(updated)'!$B$2:$B$44,'Load summary(updated)'!$A$2:$A$44)</f>
        <v xml:space="preserve">Eff. Horizontal Soil Pressure at Active, Ka, WT at 5.0mBGL L&amp;R </v>
      </c>
      <c r="L10" s="155" t="str">
        <f>VLOOKUP(Table2_2[[#This Row],[load_combination]],'Load summary(original) and Ref'!B:AV,47,0)</f>
        <v>MAX VERT, MAX HORI,WL GL,ULS</v>
      </c>
    </row>
    <row r="11" spans="1:12" hidden="1" x14ac:dyDescent="0.3">
      <c r="A11" t="s">
        <v>2</v>
      </c>
      <c r="B11" s="155" t="s">
        <v>261</v>
      </c>
      <c r="C11" s="155" t="s">
        <v>262</v>
      </c>
      <c r="D11" s="155">
        <v>15</v>
      </c>
      <c r="E11" t="s">
        <v>263</v>
      </c>
      <c r="F11" s="155">
        <v>0</v>
      </c>
      <c r="G11" t="s">
        <v>264</v>
      </c>
      <c r="H11" t="s">
        <v>264</v>
      </c>
      <c r="I11" t="s">
        <v>264</v>
      </c>
      <c r="J11" t="s">
        <v>264</v>
      </c>
      <c r="K11" s="155" t="str">
        <f>_xlfn.XLOOKUP(Table2_2[[#This Row],[load_case]],'Load summary(updated)'!$B$2:$B$44,'Load summary(updated)'!$A$2:$A$44)</f>
        <v>Eff. Vertical Soil Pressure, WL at base</v>
      </c>
      <c r="L11" s="155" t="str">
        <f>VLOOKUP(Table2_2[[#This Row],[load_combination]],'Load summary(original) and Ref'!B:AV,47,0)</f>
        <v>MAX VERT, MAX HORI,WL GL,ULS</v>
      </c>
    </row>
    <row r="12" spans="1:12" hidden="1" x14ac:dyDescent="0.3">
      <c r="A12" t="s">
        <v>2</v>
      </c>
      <c r="B12" s="155" t="s">
        <v>261</v>
      </c>
      <c r="C12" s="155" t="s">
        <v>262</v>
      </c>
      <c r="D12" s="155">
        <v>16</v>
      </c>
      <c r="E12" t="s">
        <v>263</v>
      </c>
      <c r="F12" s="155">
        <v>0</v>
      </c>
      <c r="G12" t="s">
        <v>264</v>
      </c>
      <c r="H12" t="s">
        <v>264</v>
      </c>
      <c r="I12" t="s">
        <v>264</v>
      </c>
      <c r="J12" t="s">
        <v>264</v>
      </c>
      <c r="K12" s="155" t="str">
        <f>_xlfn.XLOOKUP(Table2_2[[#This Row],[load_case]],'Load summary(updated)'!$B$2:$B$44,'Load summary(updated)'!$A$2:$A$44)</f>
        <v>Eff. Horizontal Soil Pressure at Rest, K0, WL at base (L&amp;R)</v>
      </c>
      <c r="L12" s="155" t="str">
        <f>VLOOKUP(Table2_2[[#This Row],[load_combination]],'Load summary(original) and Ref'!B:AV,47,0)</f>
        <v>MAX VERT, MAX HORI,WL GL,ULS</v>
      </c>
    </row>
    <row r="13" spans="1:12" hidden="1" x14ac:dyDescent="0.3">
      <c r="A13" t="s">
        <v>2</v>
      </c>
      <c r="B13" s="155" t="s">
        <v>261</v>
      </c>
      <c r="C13" s="155" t="s">
        <v>262</v>
      </c>
      <c r="D13" s="155">
        <v>17</v>
      </c>
      <c r="E13" t="s">
        <v>263</v>
      </c>
      <c r="F13" s="155">
        <v>0</v>
      </c>
      <c r="G13" t="s">
        <v>264</v>
      </c>
      <c r="H13" t="s">
        <v>264</v>
      </c>
      <c r="I13" t="s">
        <v>264</v>
      </c>
      <c r="J13" t="s">
        <v>264</v>
      </c>
      <c r="K13" s="155" t="str">
        <f>_xlfn.XLOOKUP(Table2_2[[#This Row],[load_case]],'Load summary(updated)'!$B$2:$B$44,'Load summary(updated)'!$A$2:$A$44)</f>
        <v xml:space="preserve">Eff. Vertical Soil Pressure Roof, 1.5m excavation above Roof Slab </v>
      </c>
      <c r="L13" s="155" t="str">
        <f>VLOOKUP(Table2_2[[#This Row],[load_combination]],'Load summary(original) and Ref'!B:AV,47,0)</f>
        <v>MAX VERT, MAX HORI,WL GL,ULS</v>
      </c>
    </row>
    <row r="14" spans="1:12" hidden="1" x14ac:dyDescent="0.3">
      <c r="A14" t="s">
        <v>2</v>
      </c>
      <c r="B14" s="155" t="s">
        <v>261</v>
      </c>
      <c r="C14" s="155" t="s">
        <v>262</v>
      </c>
      <c r="D14" s="155">
        <v>18</v>
      </c>
      <c r="E14" t="s">
        <v>263</v>
      </c>
      <c r="F14" s="155">
        <v>0</v>
      </c>
      <c r="G14" t="s">
        <v>264</v>
      </c>
      <c r="H14" t="s">
        <v>264</v>
      </c>
      <c r="I14" t="s">
        <v>264</v>
      </c>
      <c r="J14" t="s">
        <v>264</v>
      </c>
      <c r="K14" s="155" t="str">
        <f>_xlfn.XLOOKUP(Table2_2[[#This Row],[load_case]],'Load summary(updated)'!$B$2:$B$44,'Load summary(updated)'!$A$2:$A$44)</f>
        <v xml:space="preserve">Eff. Vertical Soil Pressure, WT at 1.5mBGL (L) and 4.5mBGL (R) </v>
      </c>
      <c r="L14" s="155" t="str">
        <f>VLOOKUP(Table2_2[[#This Row],[load_combination]],'Load summary(original) and Ref'!B:AV,47,0)</f>
        <v>MAX VERT, MAX HORI,WL GL,ULS</v>
      </c>
    </row>
    <row r="15" spans="1:12" hidden="1" x14ac:dyDescent="0.3">
      <c r="A15" t="s">
        <v>2</v>
      </c>
      <c r="B15" s="155" t="s">
        <v>261</v>
      </c>
      <c r="C15" s="155" t="s">
        <v>262</v>
      </c>
      <c r="D15" s="155">
        <v>19</v>
      </c>
      <c r="E15" t="s">
        <v>263</v>
      </c>
      <c r="F15" s="155">
        <v>0</v>
      </c>
      <c r="G15" t="s">
        <v>264</v>
      </c>
      <c r="H15" t="s">
        <v>264</v>
      </c>
      <c r="I15" t="s">
        <v>264</v>
      </c>
      <c r="J15" t="s">
        <v>264</v>
      </c>
      <c r="K15" s="155" t="str">
        <f>_xlfn.XLOOKUP(Table2_2[[#This Row],[load_case]],'Load summary(updated)'!$B$2:$B$44,'Load summary(updated)'!$A$2:$A$44)</f>
        <v>Eff. Horizontal Soil Pressure at Rest, K0, WT at 1.5mBGL (L) and 
4.5mBGL (R) L</v>
      </c>
      <c r="L15" s="155" t="str">
        <f>VLOOKUP(Table2_2[[#This Row],[load_combination]],'Load summary(original) and Ref'!B:AV,47,0)</f>
        <v>MAX VERT, MAX HORI,WL GL,ULS</v>
      </c>
    </row>
    <row r="16" spans="1:12" hidden="1" x14ac:dyDescent="0.3">
      <c r="A16" t="s">
        <v>2</v>
      </c>
      <c r="B16" s="155" t="s">
        <v>261</v>
      </c>
      <c r="C16" s="155" t="s">
        <v>262</v>
      </c>
      <c r="D16" s="155">
        <v>20</v>
      </c>
      <c r="E16" t="s">
        <v>263</v>
      </c>
      <c r="F16" s="155">
        <v>0</v>
      </c>
      <c r="G16" t="s">
        <v>264</v>
      </c>
      <c r="H16" t="s">
        <v>264</v>
      </c>
      <c r="I16" t="s">
        <v>264</v>
      </c>
      <c r="J16" t="s">
        <v>264</v>
      </c>
      <c r="K16" s="155" t="str">
        <f>_xlfn.XLOOKUP(Table2_2[[#This Row],[load_case]],'Load summary(updated)'!$B$2:$B$44,'Load summary(updated)'!$A$2:$A$44)</f>
        <v xml:space="preserve">Eff. Horizontal Soil Pressure at Active, Ka,, WT at 1.5mBGL (L) and 
4.5mBGL (R) R </v>
      </c>
      <c r="L16" s="155" t="str">
        <f>VLOOKUP(Table2_2[[#This Row],[load_combination]],'Load summary(original) and Ref'!B:AV,47,0)</f>
        <v>MAX VERT, MAX HORI,WL GL,ULS</v>
      </c>
    </row>
    <row r="17" spans="1:12" hidden="1" x14ac:dyDescent="0.3">
      <c r="A17" t="s">
        <v>2</v>
      </c>
      <c r="B17" s="155" t="s">
        <v>261</v>
      </c>
      <c r="C17" s="155" t="s">
        <v>262</v>
      </c>
      <c r="D17" s="155">
        <v>21</v>
      </c>
      <c r="E17" t="s">
        <v>263</v>
      </c>
      <c r="F17" s="155">
        <v>0</v>
      </c>
      <c r="G17" t="s">
        <v>264</v>
      </c>
      <c r="H17" t="s">
        <v>264</v>
      </c>
      <c r="I17" t="s">
        <v>264</v>
      </c>
      <c r="J17" t="s">
        <v>264</v>
      </c>
      <c r="K17" s="155" t="str">
        <f>_xlfn.XLOOKUP(Table2_2[[#This Row],[load_case]],'Load summary(updated)'!$B$2:$B$44,'Load summary(updated)'!$A$2:$A$44)</f>
        <v xml:space="preserve">Eff. Vertical Soil Pressure, WT at 1.5mBGL (R) and 4.5mBGL (L) </v>
      </c>
      <c r="L17" s="155" t="str">
        <f>VLOOKUP(Table2_2[[#This Row],[load_combination]],'Load summary(original) and Ref'!B:AV,47,0)</f>
        <v>MAX VERT, MAX HORI,WL GL,ULS</v>
      </c>
    </row>
    <row r="18" spans="1:12" hidden="1" x14ac:dyDescent="0.3">
      <c r="A18" t="s">
        <v>2</v>
      </c>
      <c r="B18" s="155" t="s">
        <v>261</v>
      </c>
      <c r="C18" s="155" t="s">
        <v>262</v>
      </c>
      <c r="D18" s="155">
        <v>22</v>
      </c>
      <c r="E18" t="s">
        <v>263</v>
      </c>
      <c r="F18" s="155">
        <v>0</v>
      </c>
      <c r="G18" t="s">
        <v>264</v>
      </c>
      <c r="H18" t="s">
        <v>264</v>
      </c>
      <c r="I18" t="s">
        <v>264</v>
      </c>
      <c r="J18" t="s">
        <v>264</v>
      </c>
      <c r="K18" s="155" t="str">
        <f>_xlfn.XLOOKUP(Table2_2[[#This Row],[load_case]],'Load summary(updated)'!$B$2:$B$44,'Load summary(updated)'!$A$2:$A$44)</f>
        <v>Eff. Horizontal Soil Pressure at Rest, K0,, WT at 1.5mBGL (R) and 
4.5mBGL (L) R</v>
      </c>
      <c r="L18" s="155" t="str">
        <f>VLOOKUP(Table2_2[[#This Row],[load_combination]],'Load summary(original) and Ref'!B:AV,47,0)</f>
        <v>MAX VERT, MAX HORI,WL GL,ULS</v>
      </c>
    </row>
    <row r="19" spans="1:12" hidden="1" x14ac:dyDescent="0.3">
      <c r="A19" t="s">
        <v>2</v>
      </c>
      <c r="B19" s="155" t="s">
        <v>261</v>
      </c>
      <c r="C19" s="155" t="s">
        <v>262</v>
      </c>
      <c r="D19" s="155">
        <v>23</v>
      </c>
      <c r="E19" t="s">
        <v>263</v>
      </c>
      <c r="F19" s="155">
        <v>0</v>
      </c>
      <c r="G19" t="s">
        <v>264</v>
      </c>
      <c r="H19" t="s">
        <v>264</v>
      </c>
      <c r="I19" t="s">
        <v>264</v>
      </c>
      <c r="J19" t="s">
        <v>264</v>
      </c>
      <c r="K19" s="155" t="str">
        <f>_xlfn.XLOOKUP(Table2_2[[#This Row],[load_case]],'Load summary(updated)'!$B$2:$B$44,'Load summary(updated)'!$A$2:$A$44)</f>
        <v>Eff. Horizontal Soil Pressure at Active, Ka,, WT at 1.5mBGL (R) and 
4.5mBGL (L)  L</v>
      </c>
      <c r="L19" s="155" t="str">
        <f>VLOOKUP(Table2_2[[#This Row],[load_combination]],'Load summary(original) and Ref'!B:AV,47,0)</f>
        <v>MAX VERT, MAX HORI,WL GL,ULS</v>
      </c>
    </row>
    <row r="20" spans="1:12" hidden="1" x14ac:dyDescent="0.3">
      <c r="A20" s="180" t="s">
        <v>2</v>
      </c>
      <c r="B20" s="155" t="s">
        <v>261</v>
      </c>
      <c r="C20" s="155" t="s">
        <v>262</v>
      </c>
      <c r="D20" s="181">
        <v>31</v>
      </c>
      <c r="E20" t="s">
        <v>263</v>
      </c>
      <c r="F20" s="181">
        <v>1.35</v>
      </c>
      <c r="G20" t="s">
        <v>264</v>
      </c>
      <c r="H20" t="s">
        <v>264</v>
      </c>
      <c r="I20" t="s">
        <v>264</v>
      </c>
      <c r="J20" t="s">
        <v>264</v>
      </c>
      <c r="K20" s="178" t="str">
        <f>_xlfn.XLOOKUP(Table2_2[[#This Row],[load_case]],'Load summary(updated)'!$B$2:$B$44,'Load summary(updated)'!$A$2:$A$44)</f>
        <v xml:space="preserve">Hydrostatic Vertical Roof, WT at GL </v>
      </c>
      <c r="L20" s="178" t="str">
        <f>VLOOKUP(Table2_2[[#This Row],[load_combination]],'Load summary(original) and Ref'!B:AV,47,0)</f>
        <v>MAX VERT, MAX HORI,WL GL,ULS</v>
      </c>
    </row>
    <row r="21" spans="1:12" hidden="1" x14ac:dyDescent="0.3">
      <c r="A21" s="180" t="s">
        <v>2</v>
      </c>
      <c r="B21" s="155" t="s">
        <v>261</v>
      </c>
      <c r="C21" s="155" t="s">
        <v>262</v>
      </c>
      <c r="D21" s="181">
        <v>32</v>
      </c>
      <c r="E21" t="s">
        <v>263</v>
      </c>
      <c r="F21" s="181">
        <v>1.35</v>
      </c>
      <c r="G21" t="s">
        <v>264</v>
      </c>
      <c r="H21" t="s">
        <v>264</v>
      </c>
      <c r="I21" t="s">
        <v>264</v>
      </c>
      <c r="J21" t="s">
        <v>264</v>
      </c>
      <c r="K21" s="178" t="str">
        <f>_xlfn.XLOOKUP(Table2_2[[#This Row],[load_case]],'Load summary(updated)'!$B$2:$B$44,'Load summary(updated)'!$A$2:$A$44)</f>
        <v xml:space="preserve">Hydrostatic Lateral , WT at GL L&amp;R </v>
      </c>
      <c r="L21" s="178" t="str">
        <f>VLOOKUP(Table2_2[[#This Row],[load_combination]],'Load summary(original) and Ref'!B:AV,47,0)</f>
        <v>MAX VERT, MAX HORI,WL GL,ULS</v>
      </c>
    </row>
    <row r="22" spans="1:12" hidden="1" x14ac:dyDescent="0.3">
      <c r="A22" s="180" t="s">
        <v>2</v>
      </c>
      <c r="B22" s="155" t="s">
        <v>261</v>
      </c>
      <c r="C22" s="155" t="s">
        <v>262</v>
      </c>
      <c r="D22" s="181">
        <v>33</v>
      </c>
      <c r="E22" t="s">
        <v>263</v>
      </c>
      <c r="F22" s="181">
        <v>1.35</v>
      </c>
      <c r="G22" t="s">
        <v>264</v>
      </c>
      <c r="H22" t="s">
        <v>264</v>
      </c>
      <c r="I22" t="s">
        <v>264</v>
      </c>
      <c r="J22" t="s">
        <v>264</v>
      </c>
      <c r="K22" s="178" t="str">
        <f>_xlfn.XLOOKUP(Table2_2[[#This Row],[load_case]],'Load summary(updated)'!$B$2:$B$44,'Load summary(updated)'!$A$2:$A$44)</f>
        <v xml:space="preserve">Hydrostatic Uplift Base, WT at GL </v>
      </c>
      <c r="L22" s="178" t="str">
        <f>VLOOKUP(Table2_2[[#This Row],[load_combination]],'Load summary(original) and Ref'!B:AV,47,0)</f>
        <v>MAX VERT, MAX HORI,WL GL,ULS</v>
      </c>
    </row>
    <row r="23" spans="1:12" hidden="1" x14ac:dyDescent="0.3">
      <c r="A23" t="s">
        <v>2</v>
      </c>
      <c r="B23" s="155" t="s">
        <v>261</v>
      </c>
      <c r="C23" s="155" t="s">
        <v>262</v>
      </c>
      <c r="D23" s="155">
        <v>34</v>
      </c>
      <c r="E23" t="s">
        <v>263</v>
      </c>
      <c r="F23" s="155">
        <v>0</v>
      </c>
      <c r="G23" t="s">
        <v>264</v>
      </c>
      <c r="H23" t="s">
        <v>264</v>
      </c>
      <c r="I23" t="s">
        <v>264</v>
      </c>
      <c r="J23" t="s">
        <v>264</v>
      </c>
      <c r="K23" s="155" t="str">
        <f>_xlfn.XLOOKUP(Table2_2[[#This Row],[load_case]],'Load summary(updated)'!$B$2:$B$44,'Load summary(updated)'!$A$2:$A$44)</f>
        <v>Hydrostatic Vertical Roof, WT at FL +1.0m,Hydrostatic Lateral , WT at FL +1.0m  L&amp;R, Hydrostatic Uplift Base, WT at FL +1.0m</v>
      </c>
      <c r="L23" s="155" t="str">
        <f>VLOOKUP(Table2_2[[#This Row],[load_combination]],'Load summary(original) and Ref'!B:AV,47,0)</f>
        <v>MAX VERT, MAX HORI,WL GL,ULS</v>
      </c>
    </row>
    <row r="24" spans="1:12" hidden="1" x14ac:dyDescent="0.3">
      <c r="A24" t="s">
        <v>2</v>
      </c>
      <c r="B24" s="155" t="s">
        <v>261</v>
      </c>
      <c r="C24" s="155" t="s">
        <v>262</v>
      </c>
      <c r="D24" s="155">
        <v>35</v>
      </c>
      <c r="E24" t="s">
        <v>263</v>
      </c>
      <c r="F24" s="155">
        <v>0</v>
      </c>
      <c r="G24" t="s">
        <v>264</v>
      </c>
      <c r="H24" t="s">
        <v>264</v>
      </c>
      <c r="I24" t="s">
        <v>264</v>
      </c>
      <c r="J24" t="s">
        <v>264</v>
      </c>
      <c r="K24" s="155" t="str">
        <f>_xlfn.XLOOKUP(Table2_2[[#This Row],[load_case]],'Load summary(updated)'!$B$2:$B$44,'Load summary(updated)'!$A$2:$A$44)</f>
        <v xml:space="preserve">35-Hydrostatic Vertical + Uplift Pressure ; WT at 5m Below GL </v>
      </c>
      <c r="L24" s="155" t="str">
        <f>VLOOKUP(Table2_2[[#This Row],[load_combination]],'Load summary(original) and Ref'!B:AV,47,0)</f>
        <v>MAX VERT, MAX HORI,WL GL,ULS</v>
      </c>
    </row>
    <row r="25" spans="1:12" hidden="1" x14ac:dyDescent="0.3">
      <c r="A25" t="s">
        <v>2</v>
      </c>
      <c r="B25" s="155" t="s">
        <v>261</v>
      </c>
      <c r="C25" s="155" t="s">
        <v>262</v>
      </c>
      <c r="D25" s="155">
        <v>36</v>
      </c>
      <c r="E25" t="s">
        <v>263</v>
      </c>
      <c r="F25" s="155">
        <v>0</v>
      </c>
      <c r="G25" t="s">
        <v>264</v>
      </c>
      <c r="H25" t="s">
        <v>264</v>
      </c>
      <c r="I25" t="s">
        <v>264</v>
      </c>
      <c r="J25" t="s">
        <v>264</v>
      </c>
      <c r="K25" s="155" t="str">
        <f>_xlfn.XLOOKUP(Table2_2[[#This Row],[load_case]],'Load summary(updated)'!$B$2:$B$44,'Load summary(updated)'!$A$2:$A$44)</f>
        <v>36-Hydrostatic Lateral Pressure ( Left &amp; Right); WT at 5m Below GL</v>
      </c>
      <c r="L25" s="155" t="str">
        <f>VLOOKUP(Table2_2[[#This Row],[load_combination]],'Load summary(original) and Ref'!B:AV,47,0)</f>
        <v>MAX VERT, MAX HORI,WL GL,ULS</v>
      </c>
    </row>
    <row r="26" spans="1:12" hidden="1" x14ac:dyDescent="0.3">
      <c r="A26" t="s">
        <v>2</v>
      </c>
      <c r="B26" s="155" t="s">
        <v>261</v>
      </c>
      <c r="C26" s="155" t="s">
        <v>262</v>
      </c>
      <c r="D26" s="155">
        <v>37</v>
      </c>
      <c r="E26" t="s">
        <v>263</v>
      </c>
      <c r="F26" s="155">
        <v>0</v>
      </c>
      <c r="G26" t="s">
        <v>264</v>
      </c>
      <c r="H26" t="s">
        <v>264</v>
      </c>
      <c r="I26" t="s">
        <v>264</v>
      </c>
      <c r="J26" t="s">
        <v>264</v>
      </c>
      <c r="K26" s="155" t="str">
        <f>_xlfn.XLOOKUP(Table2_2[[#This Row],[load_case]],'Load summary(updated)'!$B$2:$B$44,'Load summary(updated)'!$A$2:$A$44)</f>
        <v>37-Hydrostatic Vertical and Uplift (Roof &amp; Base); WT at 1.5m below GL due to excavation</v>
      </c>
      <c r="L26" s="155" t="str">
        <f>VLOOKUP(Table2_2[[#This Row],[load_combination]],'Load summary(original) and Ref'!B:AV,47,0)</f>
        <v>MAX VERT, MAX HORI,WL GL,ULS</v>
      </c>
    </row>
    <row r="27" spans="1:12" hidden="1" x14ac:dyDescent="0.3">
      <c r="A27" t="s">
        <v>2</v>
      </c>
      <c r="B27" s="155" t="s">
        <v>261</v>
      </c>
      <c r="C27" s="155" t="s">
        <v>262</v>
      </c>
      <c r="D27" s="155">
        <v>38</v>
      </c>
      <c r="E27" t="s">
        <v>263</v>
      </c>
      <c r="F27" s="155">
        <v>0</v>
      </c>
      <c r="G27" t="s">
        <v>264</v>
      </c>
      <c r="H27" t="s">
        <v>264</v>
      </c>
      <c r="I27" t="s">
        <v>264</v>
      </c>
      <c r="J27" t="s">
        <v>264</v>
      </c>
      <c r="K27" s="155" t="str">
        <f>_xlfn.XLOOKUP(Table2_2[[#This Row],[load_case]],'Load summary(updated)'!$B$2:$B$44,'Load summary(updated)'!$A$2:$A$44)</f>
        <v>38-Hydrostatic Vertical Pressure (Roof); WT at 1.5m Below GL  &amp; 4.5m below GL (Right)</v>
      </c>
      <c r="L27" s="155" t="str">
        <f>VLOOKUP(Table2_2[[#This Row],[load_combination]],'Load summary(original) and Ref'!B:AV,47,0)</f>
        <v>MAX VERT, MAX HORI,WL GL,ULS</v>
      </c>
    </row>
    <row r="28" spans="1:12" hidden="1" x14ac:dyDescent="0.3">
      <c r="A28" t="s">
        <v>2</v>
      </c>
      <c r="B28" s="155" t="s">
        <v>261</v>
      </c>
      <c r="C28" s="155" t="s">
        <v>262</v>
      </c>
      <c r="D28" s="155">
        <v>39</v>
      </c>
      <c r="E28" t="s">
        <v>263</v>
      </c>
      <c r="F28" s="155">
        <v>0</v>
      </c>
      <c r="G28" t="s">
        <v>264</v>
      </c>
      <c r="H28" t="s">
        <v>264</v>
      </c>
      <c r="I28" t="s">
        <v>264</v>
      </c>
      <c r="J28" t="s">
        <v>264</v>
      </c>
      <c r="K28" s="155" t="str">
        <f>_xlfn.XLOOKUP(Table2_2[[#This Row],[load_case]],'Load summary(updated)'!$B$2:$B$44,'Load summary(updated)'!$A$2:$A$44)</f>
        <v>39-Hydrostatic Lateral Pressure(Left &amp; Right); WT at 1.5m Below GL &amp; 4.5m below GL (Right)</v>
      </c>
      <c r="L28" s="155" t="str">
        <f>VLOOKUP(Table2_2[[#This Row],[load_combination]],'Load summary(original) and Ref'!B:AV,47,0)</f>
        <v>MAX VERT, MAX HORI,WL GL,ULS</v>
      </c>
    </row>
    <row r="29" spans="1:12" hidden="1" x14ac:dyDescent="0.3">
      <c r="A29" t="s">
        <v>2</v>
      </c>
      <c r="B29" s="155" t="s">
        <v>261</v>
      </c>
      <c r="C29" s="155" t="s">
        <v>262</v>
      </c>
      <c r="D29" s="155">
        <v>40</v>
      </c>
      <c r="E29" t="s">
        <v>263</v>
      </c>
      <c r="F29" s="155">
        <v>0</v>
      </c>
      <c r="G29" t="s">
        <v>264</v>
      </c>
      <c r="H29" t="s">
        <v>264</v>
      </c>
      <c r="I29" t="s">
        <v>264</v>
      </c>
      <c r="J29" t="s">
        <v>264</v>
      </c>
      <c r="K29" s="155" t="str">
        <f>_xlfn.XLOOKUP(Table2_2[[#This Row],[load_case]],'Load summary(updated)'!$B$2:$B$44,'Load summary(updated)'!$A$2:$A$44)</f>
        <v>40-Uplift (Base); WT at 1.5m Below GL &amp; 4.5m below GL (Right)</v>
      </c>
      <c r="L29" s="155" t="str">
        <f>VLOOKUP(Table2_2[[#This Row],[load_combination]],'Load summary(original) and Ref'!B:AV,47,0)</f>
        <v>MAX VERT, MAX HORI,WL GL,ULS</v>
      </c>
    </row>
    <row r="30" spans="1:12" hidden="1" x14ac:dyDescent="0.3">
      <c r="A30" t="s">
        <v>2</v>
      </c>
      <c r="B30" s="155" t="s">
        <v>261</v>
      </c>
      <c r="C30" s="155" t="s">
        <v>262</v>
      </c>
      <c r="D30" s="155">
        <v>41</v>
      </c>
      <c r="E30" t="s">
        <v>263</v>
      </c>
      <c r="F30" s="155">
        <v>0</v>
      </c>
      <c r="G30" t="s">
        <v>264</v>
      </c>
      <c r="H30" t="s">
        <v>264</v>
      </c>
      <c r="I30" t="s">
        <v>264</v>
      </c>
      <c r="J30" t="s">
        <v>264</v>
      </c>
      <c r="K30" s="155" t="str">
        <f>_xlfn.XLOOKUP(Table2_2[[#This Row],[load_case]],'Load summary(updated)'!$B$2:$B$44,'Load summary(updated)'!$A$2:$A$44)</f>
        <v>41-Hydrostatic Vertical Pressure (Roof); WT at 4.5m Below GL  &amp; 1.5m below GL (Right)</v>
      </c>
      <c r="L30" s="155" t="str">
        <f>VLOOKUP(Table2_2[[#This Row],[load_combination]],'Load summary(original) and Ref'!B:AV,47,0)</f>
        <v>MAX VERT, MAX HORI,WL GL,ULS</v>
      </c>
    </row>
    <row r="31" spans="1:12" hidden="1" x14ac:dyDescent="0.3">
      <c r="A31" t="s">
        <v>2</v>
      </c>
      <c r="B31" s="155" t="s">
        <v>261</v>
      </c>
      <c r="C31" s="155" t="s">
        <v>262</v>
      </c>
      <c r="D31" s="155">
        <v>42</v>
      </c>
      <c r="E31" t="s">
        <v>263</v>
      </c>
      <c r="F31" s="155">
        <v>0</v>
      </c>
      <c r="G31" t="s">
        <v>264</v>
      </c>
      <c r="H31" t="s">
        <v>264</v>
      </c>
      <c r="I31" t="s">
        <v>264</v>
      </c>
      <c r="J31" t="s">
        <v>264</v>
      </c>
      <c r="K31" s="155" t="str">
        <f>_xlfn.XLOOKUP(Table2_2[[#This Row],[load_case]],'Load summary(updated)'!$B$2:$B$44,'Load summary(updated)'!$A$2:$A$44)</f>
        <v>42-Hydrostatic Lateral Pressure(Left &amp; Right); WT at 4.5m Below GL &amp; 1.5m below GL (Right)</v>
      </c>
      <c r="L31" s="155" t="str">
        <f>VLOOKUP(Table2_2[[#This Row],[load_combination]],'Load summary(original) and Ref'!B:AV,47,0)</f>
        <v>MAX VERT, MAX HORI,WL GL,ULS</v>
      </c>
    </row>
    <row r="32" spans="1:12" hidden="1" x14ac:dyDescent="0.3">
      <c r="A32" t="s">
        <v>2</v>
      </c>
      <c r="B32" s="155" t="s">
        <v>261</v>
      </c>
      <c r="C32" s="155" t="s">
        <v>262</v>
      </c>
      <c r="D32" s="155">
        <v>43</v>
      </c>
      <c r="E32" t="s">
        <v>263</v>
      </c>
      <c r="F32" s="155">
        <v>0</v>
      </c>
      <c r="G32" t="s">
        <v>264</v>
      </c>
      <c r="H32" t="s">
        <v>264</v>
      </c>
      <c r="I32" t="s">
        <v>264</v>
      </c>
      <c r="J32" t="s">
        <v>264</v>
      </c>
      <c r="K32" s="155" t="str">
        <f>_xlfn.XLOOKUP(Table2_2[[#This Row],[load_case]],'Load summary(updated)'!$B$2:$B$44,'Load summary(updated)'!$A$2:$A$44)</f>
        <v>43-Uplift (Base); WT at 4.5m Below GL &amp; 1.5m below GL (Right)</v>
      </c>
      <c r="L32" s="155" t="str">
        <f>VLOOKUP(Table2_2[[#This Row],[load_combination]],'Load summary(original) and Ref'!B:AV,47,0)</f>
        <v>MAX VERT, MAX HORI,WL GL,ULS</v>
      </c>
    </row>
    <row r="33" spans="1:12" hidden="1" x14ac:dyDescent="0.3">
      <c r="A33" s="180" t="s">
        <v>2</v>
      </c>
      <c r="B33" s="155" t="s">
        <v>261</v>
      </c>
      <c r="C33" s="155" t="s">
        <v>262</v>
      </c>
      <c r="D33" s="181">
        <v>51</v>
      </c>
      <c r="E33" t="s">
        <v>263</v>
      </c>
      <c r="F33" s="181">
        <v>1.5</v>
      </c>
      <c r="G33" t="s">
        <v>264</v>
      </c>
      <c r="H33" t="s">
        <v>264</v>
      </c>
      <c r="I33" t="s">
        <v>264</v>
      </c>
      <c r="J33" t="s">
        <v>264</v>
      </c>
      <c r="K33" s="178" t="str">
        <f>_xlfn.XLOOKUP(Table2_2[[#This Row],[load_case]],'Load summary(updated)'!$B$2:$B$44,'Load summary(updated)'!$A$2:$A$44)</f>
        <v>51-Internal Live Load</v>
      </c>
      <c r="L33" s="178" t="str">
        <f>VLOOKUP(Table2_2[[#This Row],[load_combination]],'Load summary(original) and Ref'!B:AV,47,0)</f>
        <v>MAX VERT, MAX HORI,WL GL,ULS</v>
      </c>
    </row>
    <row r="34" spans="1:12" hidden="1" x14ac:dyDescent="0.3">
      <c r="A34" s="180" t="s">
        <v>2</v>
      </c>
      <c r="B34" s="155" t="s">
        <v>261</v>
      </c>
      <c r="C34" s="155" t="s">
        <v>262</v>
      </c>
      <c r="D34" s="181">
        <v>52</v>
      </c>
      <c r="E34" t="s">
        <v>263</v>
      </c>
      <c r="F34" s="181">
        <v>1.5</v>
      </c>
      <c r="G34" t="s">
        <v>264</v>
      </c>
      <c r="H34" t="s">
        <v>264</v>
      </c>
      <c r="I34" t="s">
        <v>264</v>
      </c>
      <c r="J34" t="s">
        <v>264</v>
      </c>
      <c r="K34" s="178" t="str">
        <f>_xlfn.XLOOKUP(Table2_2[[#This Row],[load_case]],'Load summary(updated)'!$B$2:$B$44,'Load summary(updated)'!$A$2:$A$44)</f>
        <v>52-Surcharge (Roof)</v>
      </c>
      <c r="L34" s="178" t="str">
        <f>VLOOKUP(Table2_2[[#This Row],[load_combination]],'Load summary(original) and Ref'!B:AV,47,0)</f>
        <v>MAX VERT, MAX HORI,WL GL,ULS</v>
      </c>
    </row>
    <row r="35" spans="1:12" hidden="1" x14ac:dyDescent="0.3">
      <c r="A35" s="180" t="s">
        <v>2</v>
      </c>
      <c r="B35" s="155" t="s">
        <v>261</v>
      </c>
      <c r="C35" s="155" t="s">
        <v>262</v>
      </c>
      <c r="D35" s="181">
        <v>53</v>
      </c>
      <c r="E35" t="s">
        <v>263</v>
      </c>
      <c r="F35" s="181">
        <v>1.5</v>
      </c>
      <c r="G35" t="s">
        <v>264</v>
      </c>
      <c r="H35" t="s">
        <v>264</v>
      </c>
      <c r="I35" t="s">
        <v>264</v>
      </c>
      <c r="J35" t="s">
        <v>264</v>
      </c>
      <c r="K35" s="178" t="str">
        <f>_xlfn.XLOOKUP(Table2_2[[#This Row],[load_case]],'Load summary(updated)'!$B$2:$B$44,'Load summary(updated)'!$A$2:$A$44)</f>
        <v>53-Lateral Surcharge (Left &amp; Right)</v>
      </c>
      <c r="L35" s="178" t="str">
        <f>VLOOKUP(Table2_2[[#This Row],[load_combination]],'Load summary(original) and Ref'!B:AV,47,0)</f>
        <v>MAX VERT, MAX HORI,WL GL,ULS</v>
      </c>
    </row>
    <row r="36" spans="1:12" hidden="1" x14ac:dyDescent="0.3">
      <c r="A36" t="s">
        <v>2</v>
      </c>
      <c r="B36" s="155" t="s">
        <v>261</v>
      </c>
      <c r="C36" s="155" t="s">
        <v>262</v>
      </c>
      <c r="D36" s="155">
        <v>54.1</v>
      </c>
      <c r="E36" t="s">
        <v>263</v>
      </c>
      <c r="F36" s="155">
        <v>0</v>
      </c>
      <c r="G36" t="s">
        <v>264</v>
      </c>
      <c r="H36" t="s">
        <v>264</v>
      </c>
      <c r="I36" t="s">
        <v>264</v>
      </c>
      <c r="J36" t="s">
        <v>264</v>
      </c>
      <c r="K36" s="155" t="str">
        <f>_xlfn.XLOOKUP(Table2_2[[#This Row],[load_case]],'Load summary(updated)'!$B$2:$B$44,'Load summary(updated)'!$A$2:$A$44)</f>
        <v>54-Lateral Surcharge (Left)  k0</v>
      </c>
      <c r="L36" s="155" t="str">
        <f>VLOOKUP(Table2_2[[#This Row],[load_combination]],'Load summary(original) and Ref'!B:AV,47,0)</f>
        <v>MAX VERT, MAX HORI,WL GL,ULS</v>
      </c>
    </row>
    <row r="37" spans="1:12" hidden="1" x14ac:dyDescent="0.3">
      <c r="A37" t="s">
        <v>2</v>
      </c>
      <c r="B37" s="155" t="s">
        <v>261</v>
      </c>
      <c r="C37" s="155" t="s">
        <v>262</v>
      </c>
      <c r="D37" s="155">
        <v>54.2</v>
      </c>
      <c r="E37" t="s">
        <v>263</v>
      </c>
      <c r="F37" s="155">
        <v>0</v>
      </c>
      <c r="G37" t="s">
        <v>264</v>
      </c>
      <c r="H37" t="s">
        <v>264</v>
      </c>
      <c r="I37" t="s">
        <v>264</v>
      </c>
      <c r="J37" t="s">
        <v>264</v>
      </c>
      <c r="K37" s="155" t="str">
        <f>_xlfn.XLOOKUP(Table2_2[[#This Row],[load_case]],'Load summary(updated)'!$B$2:$B$44,'Load summary(updated)'!$A$2:$A$44)</f>
        <v>54-Lateral Surcharge (Left)  ka</v>
      </c>
      <c r="L37" s="155" t="str">
        <f>VLOOKUP(Table2_2[[#This Row],[load_combination]],'Load summary(original) and Ref'!B:AV,47,0)</f>
        <v>MAX VERT, MAX HORI,WL GL,ULS</v>
      </c>
    </row>
    <row r="38" spans="1:12" hidden="1" x14ac:dyDescent="0.3">
      <c r="A38" t="s">
        <v>2</v>
      </c>
      <c r="B38" s="155" t="s">
        <v>261</v>
      </c>
      <c r="C38" s="155" t="s">
        <v>262</v>
      </c>
      <c r="D38" s="155">
        <v>55.1</v>
      </c>
      <c r="E38" t="s">
        <v>263</v>
      </c>
      <c r="F38" s="155">
        <v>0</v>
      </c>
      <c r="G38" t="s">
        <v>264</v>
      </c>
      <c r="H38" t="s">
        <v>264</v>
      </c>
      <c r="I38" t="s">
        <v>264</v>
      </c>
      <c r="J38" t="s">
        <v>264</v>
      </c>
      <c r="K38" s="155" t="str">
        <f>_xlfn.XLOOKUP(Table2_2[[#This Row],[load_case]],'Load summary(updated)'!$B$2:$B$44,'Load summary(updated)'!$A$2:$A$44)</f>
        <v>55-Lateral Surcharge (Right) k0</v>
      </c>
      <c r="L38" s="155" t="str">
        <f>VLOOKUP(Table2_2[[#This Row],[load_combination]],'Load summary(original) and Ref'!B:AV,47,0)</f>
        <v>MAX VERT, MAX HORI,WL GL,ULS</v>
      </c>
    </row>
    <row r="39" spans="1:12" hidden="1" x14ac:dyDescent="0.3">
      <c r="A39" t="s">
        <v>2</v>
      </c>
      <c r="B39" s="155" t="s">
        <v>261</v>
      </c>
      <c r="C39" s="155" t="s">
        <v>262</v>
      </c>
      <c r="D39" s="155">
        <v>55.2</v>
      </c>
      <c r="E39" t="s">
        <v>263</v>
      </c>
      <c r="F39" s="155">
        <v>0</v>
      </c>
      <c r="G39" t="s">
        <v>264</v>
      </c>
      <c r="H39" t="s">
        <v>264</v>
      </c>
      <c r="I39" t="s">
        <v>264</v>
      </c>
      <c r="J39" t="s">
        <v>264</v>
      </c>
      <c r="K39" s="155" t="str">
        <f>_xlfn.XLOOKUP(Table2_2[[#This Row],[load_case]],'Load summary(updated)'!$B$2:$B$44,'Load summary(updated)'!$A$2:$A$44)</f>
        <v>55-Lateral Surcharge (Right) ka</v>
      </c>
      <c r="L39" s="155" t="str">
        <f>VLOOKUP(Table2_2[[#This Row],[load_combination]],'Load summary(original) and Ref'!B:AV,47,0)</f>
        <v>MAX VERT, MAX HORI,WL GL,ULS</v>
      </c>
    </row>
    <row r="40" spans="1:12" hidden="1" x14ac:dyDescent="0.3">
      <c r="A40" t="s">
        <v>2</v>
      </c>
      <c r="B40" s="155" t="s">
        <v>261</v>
      </c>
      <c r="C40" s="155" t="s">
        <v>262</v>
      </c>
      <c r="D40" s="155">
        <v>56</v>
      </c>
      <c r="E40" t="s">
        <v>263</v>
      </c>
      <c r="F40" s="155">
        <v>0</v>
      </c>
      <c r="G40" t="s">
        <v>264</v>
      </c>
      <c r="H40" t="s">
        <v>264</v>
      </c>
      <c r="I40" t="s">
        <v>264</v>
      </c>
      <c r="J40" t="s">
        <v>264</v>
      </c>
      <c r="K40" s="155" t="str">
        <f>_xlfn.XLOOKUP(Table2_2[[#This Row],[load_case]],'Load summary(updated)'!$B$2:$B$44,'Load summary(updated)'!$A$2:$A$44)</f>
        <v>56-Construction Load (Roof)</v>
      </c>
      <c r="L40" s="155" t="str">
        <f>VLOOKUP(Table2_2[[#This Row],[load_combination]],'Load summary(original) and Ref'!B:AV,47,0)</f>
        <v>MAX VERT, MAX HORI,WL GL,ULS</v>
      </c>
    </row>
    <row r="41" spans="1:12" hidden="1" x14ac:dyDescent="0.3">
      <c r="A41" t="s">
        <v>2</v>
      </c>
      <c r="B41" s="155" t="s">
        <v>261</v>
      </c>
      <c r="C41" s="155" t="s">
        <v>262</v>
      </c>
      <c r="D41" s="155">
        <v>57</v>
      </c>
      <c r="E41" t="s">
        <v>263</v>
      </c>
      <c r="F41" s="155">
        <v>0</v>
      </c>
      <c r="G41" t="s">
        <v>264</v>
      </c>
      <c r="H41" t="s">
        <v>264</v>
      </c>
      <c r="I41" t="s">
        <v>264</v>
      </c>
      <c r="J41" t="s">
        <v>264</v>
      </c>
      <c r="K41" s="155" t="str">
        <f>_xlfn.XLOOKUP(Table2_2[[#This Row],[load_case]],'Load summary(updated)'!$B$2:$B$44,'Load summary(updated)'!$A$2:$A$44)</f>
        <v>57-Lateral Construction (Left &amp; Right)</v>
      </c>
      <c r="L41" s="155" t="str">
        <f>VLOOKUP(Table2_2[[#This Row],[load_combination]],'Load summary(original) and Ref'!B:AV,47,0)</f>
        <v>MAX VERT, MAX HORI,WL GL,ULS</v>
      </c>
    </row>
    <row r="42" spans="1:12" hidden="1" x14ac:dyDescent="0.3">
      <c r="A42" t="s">
        <v>2</v>
      </c>
      <c r="B42" s="155" t="s">
        <v>261</v>
      </c>
      <c r="C42" s="155" t="s">
        <v>262</v>
      </c>
      <c r="D42" s="155">
        <v>17.100000000000001</v>
      </c>
      <c r="E42" t="s">
        <v>263</v>
      </c>
      <c r="F42" s="155">
        <v>0</v>
      </c>
      <c r="G42" t="s">
        <v>264</v>
      </c>
      <c r="H42" t="s">
        <v>264</v>
      </c>
      <c r="I42" t="s">
        <v>264</v>
      </c>
      <c r="J42" t="s">
        <v>264</v>
      </c>
      <c r="K42" s="155" t="str">
        <f>_xlfn.XLOOKUP(Table2_2[[#This Row],[load_case]],'Load summary(updated)'!$B$2:$B$44,'Load summary(updated)'!$A$2:$A$44)</f>
        <v xml:space="preserve">Eff. Vertical Soil Pressure Roof, 4.5m excavation above Roof Slab </v>
      </c>
      <c r="L42" s="155" t="str">
        <f>VLOOKUP(Table2_2[[#This Row],[load_combination]],'Load summary(original) and Ref'!B:AV,47,0)</f>
        <v>MAX VERT, MAX HORI,WL GL,ULS</v>
      </c>
    </row>
    <row r="43" spans="1:12" hidden="1" x14ac:dyDescent="0.3">
      <c r="A43" t="s">
        <v>2</v>
      </c>
      <c r="B43" s="155" t="s">
        <v>261</v>
      </c>
      <c r="C43" s="155" t="s">
        <v>262</v>
      </c>
      <c r="D43" s="155">
        <v>31.1</v>
      </c>
      <c r="E43" t="s">
        <v>263</v>
      </c>
      <c r="F43" s="155">
        <v>0</v>
      </c>
      <c r="G43" t="s">
        <v>264</v>
      </c>
      <c r="H43" t="s">
        <v>264</v>
      </c>
      <c r="I43" t="s">
        <v>264</v>
      </c>
      <c r="J43" t="s">
        <v>264</v>
      </c>
      <c r="K43" s="155" t="str">
        <f>_xlfn.XLOOKUP(Table2_2[[#This Row],[load_case]],'Load summary(updated)'!$B$2:$B$44,'Load summary(updated)'!$A$2:$A$44)</f>
        <v>Hydrostatic Vertical Roof, WT 4.5m BGL</v>
      </c>
      <c r="L43" s="155" t="str">
        <f>VLOOKUP(Table2_2[[#This Row],[load_combination]],'Load summary(original) and Ref'!B:AV,47,0)</f>
        <v>MAX VERT, MAX HORI,WL GL,ULS</v>
      </c>
    </row>
    <row r="44" spans="1:12" hidden="1" x14ac:dyDescent="0.3">
      <c r="A44" s="180" t="s">
        <v>4</v>
      </c>
      <c r="B44" s="155" t="s">
        <v>261</v>
      </c>
      <c r="C44" s="155" t="s">
        <v>262</v>
      </c>
      <c r="D44" s="181">
        <v>1</v>
      </c>
      <c r="E44" t="s">
        <v>263</v>
      </c>
      <c r="F44" s="181">
        <v>1.35</v>
      </c>
      <c r="G44" t="s">
        <v>264</v>
      </c>
      <c r="H44" t="s">
        <v>264</v>
      </c>
      <c r="I44" t="s">
        <v>264</v>
      </c>
      <c r="J44" t="s">
        <v>264</v>
      </c>
      <c r="K44" s="178" t="str">
        <f>_xlfn.XLOOKUP(Table2_2[[#This Row],[load_case]],'Load summary(updated)'!$B$2:$B$44,'Load summary(updated)'!$A$2:$A$44)</f>
        <v>Self weight (Self-weight)</v>
      </c>
      <c r="L44" s="178" t="str">
        <f>VLOOKUP(Table2_2[[#This Row],[load_combination]],'Load summary(original) and Ref'!B:AV,47,0)</f>
        <v>MAX VERT, MAX HORI,WL FL,ULS</v>
      </c>
    </row>
    <row r="45" spans="1:12" hidden="1" x14ac:dyDescent="0.3">
      <c r="A45" s="180" t="s">
        <v>4</v>
      </c>
      <c r="B45" s="155" t="s">
        <v>261</v>
      </c>
      <c r="C45" s="155" t="s">
        <v>262</v>
      </c>
      <c r="D45" s="181">
        <v>2</v>
      </c>
      <c r="E45" t="s">
        <v>263</v>
      </c>
      <c r="F45" s="181">
        <v>1.35</v>
      </c>
      <c r="G45" t="s">
        <v>264</v>
      </c>
      <c r="H45" t="s">
        <v>264</v>
      </c>
      <c r="I45" t="s">
        <v>264</v>
      </c>
      <c r="J45" t="s">
        <v>264</v>
      </c>
      <c r="K45" s="178" t="str">
        <f>_xlfn.XLOOKUP(Table2_2[[#This Row],[load_case]],'Load summary(updated)'!$B$2:$B$44,'Load summary(updated)'!$A$2:$A$44)</f>
        <v>Permanent Superimposed Dead Load (Self-weight)</v>
      </c>
      <c r="L45" s="178" t="str">
        <f>VLOOKUP(Table2_2[[#This Row],[load_combination]],'Load summary(original) and Ref'!B:AV,47,0)</f>
        <v>MAX VERT, MAX HORI,WL FL,ULS</v>
      </c>
    </row>
    <row r="46" spans="1:12" hidden="1" x14ac:dyDescent="0.3">
      <c r="A46" s="180" t="s">
        <v>4</v>
      </c>
      <c r="B46" s="155" t="s">
        <v>261</v>
      </c>
      <c r="C46" s="155" t="s">
        <v>262</v>
      </c>
      <c r="D46" s="181">
        <v>3</v>
      </c>
      <c r="E46" t="s">
        <v>263</v>
      </c>
      <c r="F46" s="181">
        <v>1.35</v>
      </c>
      <c r="G46" t="s">
        <v>264</v>
      </c>
      <c r="H46" t="s">
        <v>264</v>
      </c>
      <c r="I46" t="s">
        <v>264</v>
      </c>
      <c r="J46" t="s">
        <v>264</v>
      </c>
      <c r="K46" s="178" t="str">
        <f>_xlfn.XLOOKUP(Table2_2[[#This Row],[load_case]],'Load summary(updated)'!$B$2:$B$44,'Load summary(updated)'!$A$2:$A$44)</f>
        <v>Pavement (Self-weight)</v>
      </c>
      <c r="L46" s="178" t="str">
        <f>VLOOKUP(Table2_2[[#This Row],[load_combination]],'Load summary(original) and Ref'!B:AV,47,0)</f>
        <v>MAX VERT, MAX HORI,WL FL,ULS</v>
      </c>
    </row>
    <row r="47" spans="1:12" hidden="1" x14ac:dyDescent="0.3">
      <c r="A47" s="180" t="s">
        <v>4</v>
      </c>
      <c r="B47" s="155" t="s">
        <v>261</v>
      </c>
      <c r="C47" s="155" t="s">
        <v>262</v>
      </c>
      <c r="D47" s="181">
        <v>4</v>
      </c>
      <c r="E47" t="s">
        <v>263</v>
      </c>
      <c r="F47" s="181">
        <v>1.35</v>
      </c>
      <c r="G47" t="s">
        <v>264</v>
      </c>
      <c r="H47" t="s">
        <v>264</v>
      </c>
      <c r="I47" t="s">
        <v>264</v>
      </c>
      <c r="J47" t="s">
        <v>264</v>
      </c>
      <c r="K47" s="178" t="str">
        <f>_xlfn.XLOOKUP(Table2_2[[#This Row],[load_case]],'Load summary(updated)'!$B$2:$B$44,'Load summary(updated)'!$A$2:$A$44)</f>
        <v>Horizontal Soil Pressure  due to Pavement self-weight at Rest K0 (Self-
weight)</v>
      </c>
      <c r="L47" s="178" t="str">
        <f>VLOOKUP(Table2_2[[#This Row],[load_combination]],'Load summary(original) and Ref'!B:AV,47,0)</f>
        <v>MAX VERT, MAX HORI,WL FL,ULS</v>
      </c>
    </row>
    <row r="48" spans="1:12" hidden="1" x14ac:dyDescent="0.3">
      <c r="A48" t="s">
        <v>4</v>
      </c>
      <c r="B48" s="155" t="s">
        <v>261</v>
      </c>
      <c r="C48" s="155" t="s">
        <v>262</v>
      </c>
      <c r="D48" s="155">
        <v>5</v>
      </c>
      <c r="E48" t="s">
        <v>263</v>
      </c>
      <c r="F48" s="155">
        <v>0</v>
      </c>
      <c r="G48" t="s">
        <v>264</v>
      </c>
      <c r="H48" t="s">
        <v>264</v>
      </c>
      <c r="I48" t="s">
        <v>264</v>
      </c>
      <c r="J48" t="s">
        <v>264</v>
      </c>
      <c r="K48" s="155" t="str">
        <f>_xlfn.XLOOKUP(Table2_2[[#This Row],[load_case]],'Load summary(updated)'!$B$2:$B$44,'Load summary(updated)'!$A$2:$A$44)</f>
        <v>Horizontal Soil Pressure due to Pavement self-weight at Active Ka (Self-
weight)</v>
      </c>
      <c r="L48" s="155" t="str">
        <f>VLOOKUP(Table2_2[[#This Row],[load_combination]],'Load summary(original) and Ref'!B:AV,47,0)</f>
        <v>MAX VERT, MAX HORI,WL FL,ULS</v>
      </c>
    </row>
    <row r="49" spans="1:12" hidden="1" x14ac:dyDescent="0.3">
      <c r="A49" s="180" t="s">
        <v>4</v>
      </c>
      <c r="B49" s="155" t="s">
        <v>261</v>
      </c>
      <c r="C49" s="155" t="s">
        <v>262</v>
      </c>
      <c r="D49" s="181">
        <v>11</v>
      </c>
      <c r="E49" t="s">
        <v>263</v>
      </c>
      <c r="F49" s="181">
        <v>1.35</v>
      </c>
      <c r="G49" t="s">
        <v>264</v>
      </c>
      <c r="H49" t="s">
        <v>264</v>
      </c>
      <c r="I49" t="s">
        <v>264</v>
      </c>
      <c r="J49" t="s">
        <v>264</v>
      </c>
      <c r="K49" s="178" t="str">
        <f>_xlfn.XLOOKUP(Table2_2[[#This Row],[load_case]],'Load summary(updated)'!$B$2:$B$44,'Load summary(updated)'!$A$2:$A$44)</f>
        <v>Eff. Vertical Soil Pressure, WL at GL &amp; +1.0m &amp; base</v>
      </c>
      <c r="L49" s="178" t="str">
        <f>VLOOKUP(Table2_2[[#This Row],[load_combination]],'Load summary(original) and Ref'!B:AV,47,0)</f>
        <v>MAX VERT, MAX HORI,WL FL,ULS</v>
      </c>
    </row>
    <row r="50" spans="1:12" hidden="1" x14ac:dyDescent="0.3">
      <c r="A50" s="180" t="s">
        <v>4</v>
      </c>
      <c r="B50" s="155" t="s">
        <v>261</v>
      </c>
      <c r="C50" s="155" t="s">
        <v>262</v>
      </c>
      <c r="D50" s="181">
        <v>12</v>
      </c>
      <c r="E50" t="s">
        <v>263</v>
      </c>
      <c r="F50" s="181">
        <v>1.35</v>
      </c>
      <c r="G50" t="s">
        <v>264</v>
      </c>
      <c r="H50" t="s">
        <v>264</v>
      </c>
      <c r="I50" t="s">
        <v>264</v>
      </c>
      <c r="J50" t="s">
        <v>264</v>
      </c>
      <c r="K50" s="178" t="str">
        <f>_xlfn.XLOOKUP(Table2_2[[#This Row],[load_case]],'Load summary(updated)'!$B$2:$B$44,'Load summary(updated)'!$A$2:$A$44)</f>
        <v>Eff. Horizontal Soil Pressure at Rest, K0, WL at GL &amp; +1.0m &amp; base L&amp;R</v>
      </c>
      <c r="L50" s="178" t="str">
        <f>VLOOKUP(Table2_2[[#This Row],[load_combination]],'Load summary(original) and Ref'!B:AV,47,0)</f>
        <v>MAX VERT, MAX HORI,WL FL,ULS</v>
      </c>
    </row>
    <row r="51" spans="1:12" hidden="1" x14ac:dyDescent="0.3">
      <c r="A51" t="s">
        <v>4</v>
      </c>
      <c r="B51" s="155" t="s">
        <v>261</v>
      </c>
      <c r="C51" s="155" t="s">
        <v>262</v>
      </c>
      <c r="D51" s="155">
        <v>13</v>
      </c>
      <c r="E51" t="s">
        <v>263</v>
      </c>
      <c r="F51" s="155">
        <v>0</v>
      </c>
      <c r="G51" t="s">
        <v>264</v>
      </c>
      <c r="H51" t="s">
        <v>264</v>
      </c>
      <c r="I51" t="s">
        <v>264</v>
      </c>
      <c r="J51" t="s">
        <v>264</v>
      </c>
      <c r="K51" s="155" t="str">
        <f>_xlfn.XLOOKUP(Table2_2[[#This Row],[load_case]],'Load summary(updated)'!$B$2:$B$44,'Load summary(updated)'!$A$2:$A$44)</f>
        <v>Total Vertical Soil Pressure Roof, WT at 5.0m BGL</v>
      </c>
      <c r="L51" s="155" t="str">
        <f>VLOOKUP(Table2_2[[#This Row],[load_combination]],'Load summary(original) and Ref'!B:AV,47,0)</f>
        <v>MAX VERT, MAX HORI,WL FL,ULS</v>
      </c>
    </row>
    <row r="52" spans="1:12" hidden="1" x14ac:dyDescent="0.3">
      <c r="A52" t="s">
        <v>4</v>
      </c>
      <c r="B52" s="155" t="s">
        <v>261</v>
      </c>
      <c r="C52" s="155" t="s">
        <v>262</v>
      </c>
      <c r="D52" s="155">
        <v>14</v>
      </c>
      <c r="E52" t="s">
        <v>263</v>
      </c>
      <c r="F52" s="155">
        <v>0</v>
      </c>
      <c r="G52" t="s">
        <v>264</v>
      </c>
      <c r="H52" t="s">
        <v>264</v>
      </c>
      <c r="I52" t="s">
        <v>264</v>
      </c>
      <c r="J52" t="s">
        <v>264</v>
      </c>
      <c r="K52" s="155" t="str">
        <f>_xlfn.XLOOKUP(Table2_2[[#This Row],[load_case]],'Load summary(updated)'!$B$2:$B$44,'Load summary(updated)'!$A$2:$A$44)</f>
        <v xml:space="preserve">Eff. Horizontal Soil Pressure at Active, Ka, WT at 5.0mBGL L&amp;R </v>
      </c>
      <c r="L52" s="155" t="str">
        <f>VLOOKUP(Table2_2[[#This Row],[load_combination]],'Load summary(original) and Ref'!B:AV,47,0)</f>
        <v>MAX VERT, MAX HORI,WL FL,ULS</v>
      </c>
    </row>
    <row r="53" spans="1:12" hidden="1" x14ac:dyDescent="0.3">
      <c r="A53" t="s">
        <v>4</v>
      </c>
      <c r="B53" s="155" t="s">
        <v>261</v>
      </c>
      <c r="C53" s="155" t="s">
        <v>262</v>
      </c>
      <c r="D53" s="155">
        <v>15</v>
      </c>
      <c r="E53" t="s">
        <v>263</v>
      </c>
      <c r="F53" s="155">
        <v>0</v>
      </c>
      <c r="G53" t="s">
        <v>264</v>
      </c>
      <c r="H53" t="s">
        <v>264</v>
      </c>
      <c r="I53" t="s">
        <v>264</v>
      </c>
      <c r="J53" t="s">
        <v>264</v>
      </c>
      <c r="K53" s="155" t="str">
        <f>_xlfn.XLOOKUP(Table2_2[[#This Row],[load_case]],'Load summary(updated)'!$B$2:$B$44,'Load summary(updated)'!$A$2:$A$44)</f>
        <v>Eff. Vertical Soil Pressure, WL at base</v>
      </c>
      <c r="L53" s="155" t="str">
        <f>VLOOKUP(Table2_2[[#This Row],[load_combination]],'Load summary(original) and Ref'!B:AV,47,0)</f>
        <v>MAX VERT, MAX HORI,WL FL,ULS</v>
      </c>
    </row>
    <row r="54" spans="1:12" hidden="1" x14ac:dyDescent="0.3">
      <c r="A54" t="s">
        <v>4</v>
      </c>
      <c r="B54" s="155" t="s">
        <v>261</v>
      </c>
      <c r="C54" s="155" t="s">
        <v>262</v>
      </c>
      <c r="D54" s="155">
        <v>16</v>
      </c>
      <c r="E54" t="s">
        <v>263</v>
      </c>
      <c r="F54" s="155">
        <v>0</v>
      </c>
      <c r="G54" t="s">
        <v>264</v>
      </c>
      <c r="H54" t="s">
        <v>264</v>
      </c>
      <c r="I54" t="s">
        <v>264</v>
      </c>
      <c r="J54" t="s">
        <v>264</v>
      </c>
      <c r="K54" s="155" t="str">
        <f>_xlfn.XLOOKUP(Table2_2[[#This Row],[load_case]],'Load summary(updated)'!$B$2:$B$44,'Load summary(updated)'!$A$2:$A$44)</f>
        <v>Eff. Horizontal Soil Pressure at Rest, K0, WL at base (L&amp;R)</v>
      </c>
      <c r="L54" s="155" t="str">
        <f>VLOOKUP(Table2_2[[#This Row],[load_combination]],'Load summary(original) and Ref'!B:AV,47,0)</f>
        <v>MAX VERT, MAX HORI,WL FL,ULS</v>
      </c>
    </row>
    <row r="55" spans="1:12" hidden="1" x14ac:dyDescent="0.3">
      <c r="A55" t="s">
        <v>4</v>
      </c>
      <c r="B55" s="155" t="s">
        <v>261</v>
      </c>
      <c r="C55" s="155" t="s">
        <v>262</v>
      </c>
      <c r="D55" s="155">
        <v>17</v>
      </c>
      <c r="E55" t="s">
        <v>263</v>
      </c>
      <c r="F55" s="155">
        <v>0</v>
      </c>
      <c r="G55" t="s">
        <v>264</v>
      </c>
      <c r="H55" t="s">
        <v>264</v>
      </c>
      <c r="I55" t="s">
        <v>264</v>
      </c>
      <c r="J55" t="s">
        <v>264</v>
      </c>
      <c r="K55" s="155" t="str">
        <f>_xlfn.XLOOKUP(Table2_2[[#This Row],[load_case]],'Load summary(updated)'!$B$2:$B$44,'Load summary(updated)'!$A$2:$A$44)</f>
        <v xml:space="preserve">Eff. Vertical Soil Pressure Roof, 1.5m excavation above Roof Slab </v>
      </c>
      <c r="L55" s="155" t="str">
        <f>VLOOKUP(Table2_2[[#This Row],[load_combination]],'Load summary(original) and Ref'!B:AV,47,0)</f>
        <v>MAX VERT, MAX HORI,WL FL,ULS</v>
      </c>
    </row>
    <row r="56" spans="1:12" hidden="1" x14ac:dyDescent="0.3">
      <c r="A56" t="s">
        <v>4</v>
      </c>
      <c r="B56" s="155" t="s">
        <v>261</v>
      </c>
      <c r="C56" s="155" t="s">
        <v>262</v>
      </c>
      <c r="D56" s="155">
        <v>18</v>
      </c>
      <c r="E56" t="s">
        <v>263</v>
      </c>
      <c r="F56" s="155">
        <v>0</v>
      </c>
      <c r="G56" t="s">
        <v>264</v>
      </c>
      <c r="H56" t="s">
        <v>264</v>
      </c>
      <c r="I56" t="s">
        <v>264</v>
      </c>
      <c r="J56" t="s">
        <v>264</v>
      </c>
      <c r="K56" s="155" t="str">
        <f>_xlfn.XLOOKUP(Table2_2[[#This Row],[load_case]],'Load summary(updated)'!$B$2:$B$44,'Load summary(updated)'!$A$2:$A$44)</f>
        <v xml:space="preserve">Eff. Vertical Soil Pressure, WT at 1.5mBGL (L) and 4.5mBGL (R) </v>
      </c>
      <c r="L56" s="155" t="str">
        <f>VLOOKUP(Table2_2[[#This Row],[load_combination]],'Load summary(original) and Ref'!B:AV,47,0)</f>
        <v>MAX VERT, MAX HORI,WL FL,ULS</v>
      </c>
    </row>
    <row r="57" spans="1:12" hidden="1" x14ac:dyDescent="0.3">
      <c r="A57" t="s">
        <v>4</v>
      </c>
      <c r="B57" s="155" t="s">
        <v>261</v>
      </c>
      <c r="C57" s="155" t="s">
        <v>262</v>
      </c>
      <c r="D57" s="155">
        <v>19</v>
      </c>
      <c r="E57" t="s">
        <v>263</v>
      </c>
      <c r="F57" s="155">
        <v>0</v>
      </c>
      <c r="G57" t="s">
        <v>264</v>
      </c>
      <c r="H57" t="s">
        <v>264</v>
      </c>
      <c r="I57" t="s">
        <v>264</v>
      </c>
      <c r="J57" t="s">
        <v>264</v>
      </c>
      <c r="K57" s="155" t="str">
        <f>_xlfn.XLOOKUP(Table2_2[[#This Row],[load_case]],'Load summary(updated)'!$B$2:$B$44,'Load summary(updated)'!$A$2:$A$44)</f>
        <v>Eff. Horizontal Soil Pressure at Rest, K0, WT at 1.5mBGL (L) and 
4.5mBGL (R) L</v>
      </c>
      <c r="L57" s="155" t="str">
        <f>VLOOKUP(Table2_2[[#This Row],[load_combination]],'Load summary(original) and Ref'!B:AV,47,0)</f>
        <v>MAX VERT, MAX HORI,WL FL,ULS</v>
      </c>
    </row>
    <row r="58" spans="1:12" hidden="1" x14ac:dyDescent="0.3">
      <c r="A58" t="s">
        <v>4</v>
      </c>
      <c r="B58" s="155" t="s">
        <v>261</v>
      </c>
      <c r="C58" s="155" t="s">
        <v>262</v>
      </c>
      <c r="D58" s="155">
        <v>20</v>
      </c>
      <c r="E58" t="s">
        <v>263</v>
      </c>
      <c r="F58" s="155">
        <v>0</v>
      </c>
      <c r="G58" t="s">
        <v>264</v>
      </c>
      <c r="H58" t="s">
        <v>264</v>
      </c>
      <c r="I58" t="s">
        <v>264</v>
      </c>
      <c r="J58" t="s">
        <v>264</v>
      </c>
      <c r="K58" s="155" t="str">
        <f>_xlfn.XLOOKUP(Table2_2[[#This Row],[load_case]],'Load summary(updated)'!$B$2:$B$44,'Load summary(updated)'!$A$2:$A$44)</f>
        <v xml:space="preserve">Eff. Horizontal Soil Pressure at Active, Ka,, WT at 1.5mBGL (L) and 
4.5mBGL (R) R </v>
      </c>
      <c r="L58" s="155" t="str">
        <f>VLOOKUP(Table2_2[[#This Row],[load_combination]],'Load summary(original) and Ref'!B:AV,47,0)</f>
        <v>MAX VERT, MAX HORI,WL FL,ULS</v>
      </c>
    </row>
    <row r="59" spans="1:12" hidden="1" x14ac:dyDescent="0.3">
      <c r="A59" t="s">
        <v>4</v>
      </c>
      <c r="B59" s="155" t="s">
        <v>261</v>
      </c>
      <c r="C59" s="155" t="s">
        <v>262</v>
      </c>
      <c r="D59" s="155">
        <v>21</v>
      </c>
      <c r="E59" t="s">
        <v>263</v>
      </c>
      <c r="F59" s="155">
        <v>0</v>
      </c>
      <c r="G59" t="s">
        <v>264</v>
      </c>
      <c r="H59" t="s">
        <v>264</v>
      </c>
      <c r="I59" t="s">
        <v>264</v>
      </c>
      <c r="J59" t="s">
        <v>264</v>
      </c>
      <c r="K59" s="155" t="str">
        <f>_xlfn.XLOOKUP(Table2_2[[#This Row],[load_case]],'Load summary(updated)'!$B$2:$B$44,'Load summary(updated)'!$A$2:$A$44)</f>
        <v xml:space="preserve">Eff. Vertical Soil Pressure, WT at 1.5mBGL (R) and 4.5mBGL (L) </v>
      </c>
      <c r="L59" s="155" t="str">
        <f>VLOOKUP(Table2_2[[#This Row],[load_combination]],'Load summary(original) and Ref'!B:AV,47,0)</f>
        <v>MAX VERT, MAX HORI,WL FL,ULS</v>
      </c>
    </row>
    <row r="60" spans="1:12" hidden="1" x14ac:dyDescent="0.3">
      <c r="A60" t="s">
        <v>4</v>
      </c>
      <c r="B60" s="155" t="s">
        <v>261</v>
      </c>
      <c r="C60" s="155" t="s">
        <v>262</v>
      </c>
      <c r="D60" s="155">
        <v>22</v>
      </c>
      <c r="E60" t="s">
        <v>263</v>
      </c>
      <c r="F60" s="155">
        <v>0</v>
      </c>
      <c r="G60" t="s">
        <v>264</v>
      </c>
      <c r="H60" t="s">
        <v>264</v>
      </c>
      <c r="I60" t="s">
        <v>264</v>
      </c>
      <c r="J60" t="s">
        <v>264</v>
      </c>
      <c r="K60" s="155" t="str">
        <f>_xlfn.XLOOKUP(Table2_2[[#This Row],[load_case]],'Load summary(updated)'!$B$2:$B$44,'Load summary(updated)'!$A$2:$A$44)</f>
        <v>Eff. Horizontal Soil Pressure at Rest, K0,, WT at 1.5mBGL (R) and 
4.5mBGL (L) R</v>
      </c>
      <c r="L60" s="155" t="str">
        <f>VLOOKUP(Table2_2[[#This Row],[load_combination]],'Load summary(original) and Ref'!B:AV,47,0)</f>
        <v>MAX VERT, MAX HORI,WL FL,ULS</v>
      </c>
    </row>
    <row r="61" spans="1:12" hidden="1" x14ac:dyDescent="0.3">
      <c r="A61" t="s">
        <v>4</v>
      </c>
      <c r="B61" s="155" t="s">
        <v>261</v>
      </c>
      <c r="C61" s="155" t="s">
        <v>262</v>
      </c>
      <c r="D61" s="155">
        <v>23</v>
      </c>
      <c r="E61" t="s">
        <v>263</v>
      </c>
      <c r="F61" s="155">
        <v>0</v>
      </c>
      <c r="G61" t="s">
        <v>264</v>
      </c>
      <c r="H61" t="s">
        <v>264</v>
      </c>
      <c r="I61" t="s">
        <v>264</v>
      </c>
      <c r="J61" t="s">
        <v>264</v>
      </c>
      <c r="K61" s="155" t="str">
        <f>_xlfn.XLOOKUP(Table2_2[[#This Row],[load_case]],'Load summary(updated)'!$B$2:$B$44,'Load summary(updated)'!$A$2:$A$44)</f>
        <v>Eff. Horizontal Soil Pressure at Active, Ka,, WT at 1.5mBGL (R) and 
4.5mBGL (L)  L</v>
      </c>
      <c r="L61" s="155" t="str">
        <f>VLOOKUP(Table2_2[[#This Row],[load_combination]],'Load summary(original) and Ref'!B:AV,47,0)</f>
        <v>MAX VERT, MAX HORI,WL FL,ULS</v>
      </c>
    </row>
    <row r="62" spans="1:12" hidden="1" x14ac:dyDescent="0.3">
      <c r="A62" t="s">
        <v>4</v>
      </c>
      <c r="B62" s="155" t="s">
        <v>261</v>
      </c>
      <c r="C62" s="155" t="s">
        <v>262</v>
      </c>
      <c r="D62" s="155">
        <v>31</v>
      </c>
      <c r="E62" t="s">
        <v>263</v>
      </c>
      <c r="F62" s="155">
        <v>0</v>
      </c>
      <c r="G62" t="s">
        <v>264</v>
      </c>
      <c r="H62" t="s">
        <v>264</v>
      </c>
      <c r="I62" t="s">
        <v>264</v>
      </c>
      <c r="J62" t="s">
        <v>264</v>
      </c>
      <c r="K62" s="155" t="str">
        <f>_xlfn.XLOOKUP(Table2_2[[#This Row],[load_case]],'Load summary(updated)'!$B$2:$B$44,'Load summary(updated)'!$A$2:$A$44)</f>
        <v xml:space="preserve">Hydrostatic Vertical Roof, WT at GL </v>
      </c>
      <c r="L62" s="155" t="str">
        <f>VLOOKUP(Table2_2[[#This Row],[load_combination]],'Load summary(original) and Ref'!B:AV,47,0)</f>
        <v>MAX VERT, MAX HORI,WL FL,ULS</v>
      </c>
    </row>
    <row r="63" spans="1:12" hidden="1" x14ac:dyDescent="0.3">
      <c r="A63" t="s">
        <v>4</v>
      </c>
      <c r="B63" s="155" t="s">
        <v>261</v>
      </c>
      <c r="C63" s="155" t="s">
        <v>262</v>
      </c>
      <c r="D63" s="155">
        <v>32</v>
      </c>
      <c r="E63" t="s">
        <v>263</v>
      </c>
      <c r="F63" s="155">
        <v>0</v>
      </c>
      <c r="G63" t="s">
        <v>264</v>
      </c>
      <c r="H63" t="s">
        <v>264</v>
      </c>
      <c r="I63" t="s">
        <v>264</v>
      </c>
      <c r="J63" t="s">
        <v>264</v>
      </c>
      <c r="K63" s="155" t="str">
        <f>_xlfn.XLOOKUP(Table2_2[[#This Row],[load_case]],'Load summary(updated)'!$B$2:$B$44,'Load summary(updated)'!$A$2:$A$44)</f>
        <v xml:space="preserve">Hydrostatic Lateral , WT at GL L&amp;R </v>
      </c>
      <c r="L63" s="155" t="str">
        <f>VLOOKUP(Table2_2[[#This Row],[load_combination]],'Load summary(original) and Ref'!B:AV,47,0)</f>
        <v>MAX VERT, MAX HORI,WL FL,ULS</v>
      </c>
    </row>
    <row r="64" spans="1:12" hidden="1" x14ac:dyDescent="0.3">
      <c r="A64" t="s">
        <v>4</v>
      </c>
      <c r="B64" s="155" t="s">
        <v>261</v>
      </c>
      <c r="C64" s="155" t="s">
        <v>262</v>
      </c>
      <c r="D64" s="155">
        <v>33</v>
      </c>
      <c r="E64" t="s">
        <v>263</v>
      </c>
      <c r="F64" s="155">
        <v>0</v>
      </c>
      <c r="G64" t="s">
        <v>264</v>
      </c>
      <c r="H64" t="s">
        <v>264</v>
      </c>
      <c r="I64" t="s">
        <v>264</v>
      </c>
      <c r="J64" t="s">
        <v>264</v>
      </c>
      <c r="K64" s="155" t="str">
        <f>_xlfn.XLOOKUP(Table2_2[[#This Row],[load_case]],'Load summary(updated)'!$B$2:$B$44,'Load summary(updated)'!$A$2:$A$44)</f>
        <v xml:space="preserve">Hydrostatic Uplift Base, WT at GL </v>
      </c>
      <c r="L64" s="155" t="str">
        <f>VLOOKUP(Table2_2[[#This Row],[load_combination]],'Load summary(original) and Ref'!B:AV,47,0)</f>
        <v>MAX VERT, MAX HORI,WL FL,ULS</v>
      </c>
    </row>
    <row r="65" spans="1:12" hidden="1" x14ac:dyDescent="0.3">
      <c r="A65" s="180" t="s">
        <v>4</v>
      </c>
      <c r="B65" s="155" t="s">
        <v>261</v>
      </c>
      <c r="C65" s="155" t="s">
        <v>262</v>
      </c>
      <c r="D65" s="181">
        <v>34</v>
      </c>
      <c r="E65" t="s">
        <v>263</v>
      </c>
      <c r="F65" s="181">
        <v>1.35</v>
      </c>
      <c r="G65" t="s">
        <v>264</v>
      </c>
      <c r="H65" t="s">
        <v>264</v>
      </c>
      <c r="I65" t="s">
        <v>264</v>
      </c>
      <c r="J65" t="s">
        <v>264</v>
      </c>
      <c r="K65" s="178" t="str">
        <f>_xlfn.XLOOKUP(Table2_2[[#This Row],[load_case]],'Load summary(updated)'!$B$2:$B$44,'Load summary(updated)'!$A$2:$A$44)</f>
        <v>Hydrostatic Vertical Roof, WT at FL +1.0m,Hydrostatic Lateral , WT at FL +1.0m  L&amp;R, Hydrostatic Uplift Base, WT at FL +1.0m</v>
      </c>
      <c r="L65" s="178" t="str">
        <f>VLOOKUP(Table2_2[[#This Row],[load_combination]],'Load summary(original) and Ref'!B:AV,47,0)</f>
        <v>MAX VERT, MAX HORI,WL FL,ULS</v>
      </c>
    </row>
    <row r="66" spans="1:12" hidden="1" x14ac:dyDescent="0.3">
      <c r="A66" t="s">
        <v>4</v>
      </c>
      <c r="B66" s="155" t="s">
        <v>261</v>
      </c>
      <c r="C66" s="155" t="s">
        <v>262</v>
      </c>
      <c r="D66" s="155">
        <v>35</v>
      </c>
      <c r="E66" t="s">
        <v>263</v>
      </c>
      <c r="F66" s="155">
        <v>0</v>
      </c>
      <c r="G66" t="s">
        <v>264</v>
      </c>
      <c r="H66" t="s">
        <v>264</v>
      </c>
      <c r="I66" t="s">
        <v>264</v>
      </c>
      <c r="J66" t="s">
        <v>264</v>
      </c>
      <c r="K66" s="155" t="str">
        <f>_xlfn.XLOOKUP(Table2_2[[#This Row],[load_case]],'Load summary(updated)'!$B$2:$B$44,'Load summary(updated)'!$A$2:$A$44)</f>
        <v xml:space="preserve">35-Hydrostatic Vertical + Uplift Pressure ; WT at 5m Below GL </v>
      </c>
      <c r="L66" s="155" t="str">
        <f>VLOOKUP(Table2_2[[#This Row],[load_combination]],'Load summary(original) and Ref'!B:AV,47,0)</f>
        <v>MAX VERT, MAX HORI,WL FL,ULS</v>
      </c>
    </row>
    <row r="67" spans="1:12" hidden="1" x14ac:dyDescent="0.3">
      <c r="A67" t="s">
        <v>4</v>
      </c>
      <c r="B67" s="155" t="s">
        <v>261</v>
      </c>
      <c r="C67" s="155" t="s">
        <v>262</v>
      </c>
      <c r="D67" s="155">
        <v>36</v>
      </c>
      <c r="E67" t="s">
        <v>263</v>
      </c>
      <c r="F67" s="155">
        <v>0</v>
      </c>
      <c r="G67" t="s">
        <v>264</v>
      </c>
      <c r="H67" t="s">
        <v>264</v>
      </c>
      <c r="I67" t="s">
        <v>264</v>
      </c>
      <c r="J67" t="s">
        <v>264</v>
      </c>
      <c r="K67" s="155" t="str">
        <f>_xlfn.XLOOKUP(Table2_2[[#This Row],[load_case]],'Load summary(updated)'!$B$2:$B$44,'Load summary(updated)'!$A$2:$A$44)</f>
        <v>36-Hydrostatic Lateral Pressure ( Left &amp; Right); WT at 5m Below GL</v>
      </c>
      <c r="L67" s="155" t="str">
        <f>VLOOKUP(Table2_2[[#This Row],[load_combination]],'Load summary(original) and Ref'!B:AV,47,0)</f>
        <v>MAX VERT, MAX HORI,WL FL,ULS</v>
      </c>
    </row>
    <row r="68" spans="1:12" hidden="1" x14ac:dyDescent="0.3">
      <c r="A68" t="s">
        <v>4</v>
      </c>
      <c r="B68" s="155" t="s">
        <v>261</v>
      </c>
      <c r="C68" s="155" t="s">
        <v>262</v>
      </c>
      <c r="D68" s="155">
        <v>37</v>
      </c>
      <c r="E68" t="s">
        <v>263</v>
      </c>
      <c r="F68" s="155">
        <v>0</v>
      </c>
      <c r="G68" t="s">
        <v>264</v>
      </c>
      <c r="H68" t="s">
        <v>264</v>
      </c>
      <c r="I68" t="s">
        <v>264</v>
      </c>
      <c r="J68" t="s">
        <v>264</v>
      </c>
      <c r="K68" s="155" t="str">
        <f>_xlfn.XLOOKUP(Table2_2[[#This Row],[load_case]],'Load summary(updated)'!$B$2:$B$44,'Load summary(updated)'!$A$2:$A$44)</f>
        <v>37-Hydrostatic Vertical and Uplift (Roof &amp; Base); WT at 1.5m below GL due to excavation</v>
      </c>
      <c r="L68" s="155" t="str">
        <f>VLOOKUP(Table2_2[[#This Row],[load_combination]],'Load summary(original) and Ref'!B:AV,47,0)</f>
        <v>MAX VERT, MAX HORI,WL FL,ULS</v>
      </c>
    </row>
    <row r="69" spans="1:12" hidden="1" x14ac:dyDescent="0.3">
      <c r="A69" t="s">
        <v>4</v>
      </c>
      <c r="B69" s="155" t="s">
        <v>261</v>
      </c>
      <c r="C69" s="155" t="s">
        <v>262</v>
      </c>
      <c r="D69" s="155">
        <v>38</v>
      </c>
      <c r="E69" t="s">
        <v>263</v>
      </c>
      <c r="F69" s="155">
        <v>0</v>
      </c>
      <c r="G69" t="s">
        <v>264</v>
      </c>
      <c r="H69" t="s">
        <v>264</v>
      </c>
      <c r="I69" t="s">
        <v>264</v>
      </c>
      <c r="J69" t="s">
        <v>264</v>
      </c>
      <c r="K69" s="155" t="str">
        <f>_xlfn.XLOOKUP(Table2_2[[#This Row],[load_case]],'Load summary(updated)'!$B$2:$B$44,'Load summary(updated)'!$A$2:$A$44)</f>
        <v>38-Hydrostatic Vertical Pressure (Roof); WT at 1.5m Below GL  &amp; 4.5m below GL (Right)</v>
      </c>
      <c r="L69" s="155" t="str">
        <f>VLOOKUP(Table2_2[[#This Row],[load_combination]],'Load summary(original) and Ref'!B:AV,47,0)</f>
        <v>MAX VERT, MAX HORI,WL FL,ULS</v>
      </c>
    </row>
    <row r="70" spans="1:12" hidden="1" x14ac:dyDescent="0.3">
      <c r="A70" t="s">
        <v>4</v>
      </c>
      <c r="B70" s="155" t="s">
        <v>261</v>
      </c>
      <c r="C70" s="155" t="s">
        <v>262</v>
      </c>
      <c r="D70" s="155">
        <v>39</v>
      </c>
      <c r="E70" t="s">
        <v>263</v>
      </c>
      <c r="F70" s="155">
        <v>0</v>
      </c>
      <c r="G70" t="s">
        <v>264</v>
      </c>
      <c r="H70" t="s">
        <v>264</v>
      </c>
      <c r="I70" t="s">
        <v>264</v>
      </c>
      <c r="J70" t="s">
        <v>264</v>
      </c>
      <c r="K70" s="155" t="str">
        <f>_xlfn.XLOOKUP(Table2_2[[#This Row],[load_case]],'Load summary(updated)'!$B$2:$B$44,'Load summary(updated)'!$A$2:$A$44)</f>
        <v>39-Hydrostatic Lateral Pressure(Left &amp; Right); WT at 1.5m Below GL &amp; 4.5m below GL (Right)</v>
      </c>
      <c r="L70" s="155" t="str">
        <f>VLOOKUP(Table2_2[[#This Row],[load_combination]],'Load summary(original) and Ref'!B:AV,47,0)</f>
        <v>MAX VERT, MAX HORI,WL FL,ULS</v>
      </c>
    </row>
    <row r="71" spans="1:12" hidden="1" x14ac:dyDescent="0.3">
      <c r="A71" t="s">
        <v>4</v>
      </c>
      <c r="B71" s="155" t="s">
        <v>261</v>
      </c>
      <c r="C71" s="155" t="s">
        <v>262</v>
      </c>
      <c r="D71" s="155">
        <v>40</v>
      </c>
      <c r="E71" t="s">
        <v>263</v>
      </c>
      <c r="F71" s="155">
        <v>0</v>
      </c>
      <c r="G71" t="s">
        <v>264</v>
      </c>
      <c r="H71" t="s">
        <v>264</v>
      </c>
      <c r="I71" t="s">
        <v>264</v>
      </c>
      <c r="J71" t="s">
        <v>264</v>
      </c>
      <c r="K71" s="155" t="str">
        <f>_xlfn.XLOOKUP(Table2_2[[#This Row],[load_case]],'Load summary(updated)'!$B$2:$B$44,'Load summary(updated)'!$A$2:$A$44)</f>
        <v>40-Uplift (Base); WT at 1.5m Below GL &amp; 4.5m below GL (Right)</v>
      </c>
      <c r="L71" s="155" t="str">
        <f>VLOOKUP(Table2_2[[#This Row],[load_combination]],'Load summary(original) and Ref'!B:AV,47,0)</f>
        <v>MAX VERT, MAX HORI,WL FL,ULS</v>
      </c>
    </row>
    <row r="72" spans="1:12" hidden="1" x14ac:dyDescent="0.3">
      <c r="A72" t="s">
        <v>4</v>
      </c>
      <c r="B72" s="155" t="s">
        <v>261</v>
      </c>
      <c r="C72" s="155" t="s">
        <v>262</v>
      </c>
      <c r="D72" s="155">
        <v>41</v>
      </c>
      <c r="E72" t="s">
        <v>263</v>
      </c>
      <c r="F72" s="155">
        <v>0</v>
      </c>
      <c r="G72" t="s">
        <v>264</v>
      </c>
      <c r="H72" t="s">
        <v>264</v>
      </c>
      <c r="I72" t="s">
        <v>264</v>
      </c>
      <c r="J72" t="s">
        <v>264</v>
      </c>
      <c r="K72" s="155" t="str">
        <f>_xlfn.XLOOKUP(Table2_2[[#This Row],[load_case]],'Load summary(updated)'!$B$2:$B$44,'Load summary(updated)'!$A$2:$A$44)</f>
        <v>41-Hydrostatic Vertical Pressure (Roof); WT at 4.5m Below GL  &amp; 1.5m below GL (Right)</v>
      </c>
      <c r="L72" s="155" t="str">
        <f>VLOOKUP(Table2_2[[#This Row],[load_combination]],'Load summary(original) and Ref'!B:AV,47,0)</f>
        <v>MAX VERT, MAX HORI,WL FL,ULS</v>
      </c>
    </row>
    <row r="73" spans="1:12" hidden="1" x14ac:dyDescent="0.3">
      <c r="A73" t="s">
        <v>4</v>
      </c>
      <c r="B73" s="155" t="s">
        <v>261</v>
      </c>
      <c r="C73" s="155" t="s">
        <v>262</v>
      </c>
      <c r="D73" s="155">
        <v>42</v>
      </c>
      <c r="E73" t="s">
        <v>263</v>
      </c>
      <c r="F73" s="155">
        <v>0</v>
      </c>
      <c r="G73" t="s">
        <v>264</v>
      </c>
      <c r="H73" t="s">
        <v>264</v>
      </c>
      <c r="I73" t="s">
        <v>264</v>
      </c>
      <c r="J73" t="s">
        <v>264</v>
      </c>
      <c r="K73" s="155" t="str">
        <f>_xlfn.XLOOKUP(Table2_2[[#This Row],[load_case]],'Load summary(updated)'!$B$2:$B$44,'Load summary(updated)'!$A$2:$A$44)</f>
        <v>42-Hydrostatic Lateral Pressure(Left &amp; Right); WT at 4.5m Below GL &amp; 1.5m below GL (Right)</v>
      </c>
      <c r="L73" s="155" t="str">
        <f>VLOOKUP(Table2_2[[#This Row],[load_combination]],'Load summary(original) and Ref'!B:AV,47,0)</f>
        <v>MAX VERT, MAX HORI,WL FL,ULS</v>
      </c>
    </row>
    <row r="74" spans="1:12" hidden="1" x14ac:dyDescent="0.3">
      <c r="A74" t="s">
        <v>4</v>
      </c>
      <c r="B74" s="155" t="s">
        <v>261</v>
      </c>
      <c r="C74" s="155" t="s">
        <v>262</v>
      </c>
      <c r="D74" s="155">
        <v>43</v>
      </c>
      <c r="E74" t="s">
        <v>263</v>
      </c>
      <c r="F74" s="155">
        <v>0</v>
      </c>
      <c r="G74" t="s">
        <v>264</v>
      </c>
      <c r="H74" t="s">
        <v>264</v>
      </c>
      <c r="I74" t="s">
        <v>264</v>
      </c>
      <c r="J74" t="s">
        <v>264</v>
      </c>
      <c r="K74" s="155" t="str">
        <f>_xlfn.XLOOKUP(Table2_2[[#This Row],[load_case]],'Load summary(updated)'!$B$2:$B$44,'Load summary(updated)'!$A$2:$A$44)</f>
        <v>43-Uplift (Base); WT at 4.5m Below GL &amp; 1.5m below GL (Right)</v>
      </c>
      <c r="L74" s="155" t="str">
        <f>VLOOKUP(Table2_2[[#This Row],[load_combination]],'Load summary(original) and Ref'!B:AV,47,0)</f>
        <v>MAX VERT, MAX HORI,WL FL,ULS</v>
      </c>
    </row>
    <row r="75" spans="1:12" hidden="1" x14ac:dyDescent="0.3">
      <c r="A75" s="180" t="s">
        <v>4</v>
      </c>
      <c r="B75" s="155" t="s">
        <v>261</v>
      </c>
      <c r="C75" s="155" t="s">
        <v>262</v>
      </c>
      <c r="D75" s="181">
        <v>51</v>
      </c>
      <c r="E75" t="s">
        <v>263</v>
      </c>
      <c r="F75" s="181">
        <v>1.5</v>
      </c>
      <c r="G75" t="s">
        <v>264</v>
      </c>
      <c r="H75" t="s">
        <v>264</v>
      </c>
      <c r="I75" t="s">
        <v>264</v>
      </c>
      <c r="J75" t="s">
        <v>264</v>
      </c>
      <c r="K75" s="178" t="str">
        <f>_xlfn.XLOOKUP(Table2_2[[#This Row],[load_case]],'Load summary(updated)'!$B$2:$B$44,'Load summary(updated)'!$A$2:$A$44)</f>
        <v>51-Internal Live Load</v>
      </c>
      <c r="L75" s="178" t="str">
        <f>VLOOKUP(Table2_2[[#This Row],[load_combination]],'Load summary(original) and Ref'!B:AV,47,0)</f>
        <v>MAX VERT, MAX HORI,WL FL,ULS</v>
      </c>
    </row>
    <row r="76" spans="1:12" hidden="1" x14ac:dyDescent="0.3">
      <c r="A76" t="s">
        <v>4</v>
      </c>
      <c r="B76" s="155" t="s">
        <v>261</v>
      </c>
      <c r="C76" s="155" t="s">
        <v>262</v>
      </c>
      <c r="D76" s="155">
        <v>52</v>
      </c>
      <c r="E76" t="s">
        <v>263</v>
      </c>
      <c r="F76" s="155">
        <v>0</v>
      </c>
      <c r="G76" t="s">
        <v>264</v>
      </c>
      <c r="H76" t="s">
        <v>264</v>
      </c>
      <c r="I76" t="s">
        <v>264</v>
      </c>
      <c r="J76" t="s">
        <v>264</v>
      </c>
      <c r="K76" s="155" t="str">
        <f>_xlfn.XLOOKUP(Table2_2[[#This Row],[load_case]],'Load summary(updated)'!$B$2:$B$44,'Load summary(updated)'!$A$2:$A$44)</f>
        <v>52-Surcharge (Roof)</v>
      </c>
      <c r="L76" s="155" t="str">
        <f>VLOOKUP(Table2_2[[#This Row],[load_combination]],'Load summary(original) and Ref'!B:AV,47,0)</f>
        <v>MAX VERT, MAX HORI,WL FL,ULS</v>
      </c>
    </row>
    <row r="77" spans="1:12" hidden="1" x14ac:dyDescent="0.3">
      <c r="A77" t="s">
        <v>4</v>
      </c>
      <c r="B77" s="155" t="s">
        <v>261</v>
      </c>
      <c r="C77" s="155" t="s">
        <v>262</v>
      </c>
      <c r="D77" s="155">
        <v>53</v>
      </c>
      <c r="E77" t="s">
        <v>263</v>
      </c>
      <c r="F77" s="155">
        <v>0</v>
      </c>
      <c r="G77" t="s">
        <v>264</v>
      </c>
      <c r="H77" t="s">
        <v>264</v>
      </c>
      <c r="I77" t="s">
        <v>264</v>
      </c>
      <c r="J77" t="s">
        <v>264</v>
      </c>
      <c r="K77" s="155" t="str">
        <f>_xlfn.XLOOKUP(Table2_2[[#This Row],[load_case]],'Load summary(updated)'!$B$2:$B$44,'Load summary(updated)'!$A$2:$A$44)</f>
        <v>53-Lateral Surcharge (Left &amp; Right)</v>
      </c>
      <c r="L77" s="155" t="str">
        <f>VLOOKUP(Table2_2[[#This Row],[load_combination]],'Load summary(original) and Ref'!B:AV,47,0)</f>
        <v>MAX VERT, MAX HORI,WL FL,ULS</v>
      </c>
    </row>
    <row r="78" spans="1:12" hidden="1" x14ac:dyDescent="0.3">
      <c r="A78" t="s">
        <v>4</v>
      </c>
      <c r="B78" s="155" t="s">
        <v>261</v>
      </c>
      <c r="C78" s="155" t="s">
        <v>262</v>
      </c>
      <c r="D78" s="155">
        <v>54.1</v>
      </c>
      <c r="E78" t="s">
        <v>263</v>
      </c>
      <c r="F78" s="155">
        <v>0</v>
      </c>
      <c r="G78" t="s">
        <v>264</v>
      </c>
      <c r="H78" t="s">
        <v>264</v>
      </c>
      <c r="I78" t="s">
        <v>264</v>
      </c>
      <c r="J78" t="s">
        <v>264</v>
      </c>
      <c r="K78" s="155" t="str">
        <f>_xlfn.XLOOKUP(Table2_2[[#This Row],[load_case]],'Load summary(updated)'!$B$2:$B$44,'Load summary(updated)'!$A$2:$A$44)</f>
        <v>54-Lateral Surcharge (Left)  k0</v>
      </c>
      <c r="L78" s="155" t="str">
        <f>VLOOKUP(Table2_2[[#This Row],[load_combination]],'Load summary(original) and Ref'!B:AV,47,0)</f>
        <v>MAX VERT, MAX HORI,WL FL,ULS</v>
      </c>
    </row>
    <row r="79" spans="1:12" hidden="1" x14ac:dyDescent="0.3">
      <c r="A79" t="s">
        <v>4</v>
      </c>
      <c r="B79" s="155" t="s">
        <v>261</v>
      </c>
      <c r="C79" s="155" t="s">
        <v>262</v>
      </c>
      <c r="D79" s="155">
        <v>54.2</v>
      </c>
      <c r="E79" t="s">
        <v>263</v>
      </c>
      <c r="F79" s="155">
        <v>0</v>
      </c>
      <c r="G79" t="s">
        <v>264</v>
      </c>
      <c r="H79" t="s">
        <v>264</v>
      </c>
      <c r="I79" t="s">
        <v>264</v>
      </c>
      <c r="J79" t="s">
        <v>264</v>
      </c>
      <c r="K79" s="155" t="str">
        <f>_xlfn.XLOOKUP(Table2_2[[#This Row],[load_case]],'Load summary(updated)'!$B$2:$B$44,'Load summary(updated)'!$A$2:$A$44)</f>
        <v>54-Lateral Surcharge (Left)  ka</v>
      </c>
      <c r="L79" s="155" t="str">
        <f>VLOOKUP(Table2_2[[#This Row],[load_combination]],'Load summary(original) and Ref'!B:AV,47,0)</f>
        <v>MAX VERT, MAX HORI,WL FL,ULS</v>
      </c>
    </row>
    <row r="80" spans="1:12" hidden="1" x14ac:dyDescent="0.3">
      <c r="A80" t="s">
        <v>4</v>
      </c>
      <c r="B80" s="155" t="s">
        <v>261</v>
      </c>
      <c r="C80" s="155" t="s">
        <v>262</v>
      </c>
      <c r="D80" s="155">
        <v>55.1</v>
      </c>
      <c r="E80" t="s">
        <v>263</v>
      </c>
      <c r="F80" s="155">
        <v>0</v>
      </c>
      <c r="G80" t="s">
        <v>264</v>
      </c>
      <c r="H80" t="s">
        <v>264</v>
      </c>
      <c r="I80" t="s">
        <v>264</v>
      </c>
      <c r="J80" t="s">
        <v>264</v>
      </c>
      <c r="K80" s="155" t="str">
        <f>_xlfn.XLOOKUP(Table2_2[[#This Row],[load_case]],'Load summary(updated)'!$B$2:$B$44,'Load summary(updated)'!$A$2:$A$44)</f>
        <v>55-Lateral Surcharge (Right) k0</v>
      </c>
      <c r="L80" s="155" t="str">
        <f>VLOOKUP(Table2_2[[#This Row],[load_combination]],'Load summary(original) and Ref'!B:AV,47,0)</f>
        <v>MAX VERT, MAX HORI,WL FL,ULS</v>
      </c>
    </row>
    <row r="81" spans="1:12" hidden="1" x14ac:dyDescent="0.3">
      <c r="A81" t="s">
        <v>4</v>
      </c>
      <c r="B81" s="155" t="s">
        <v>261</v>
      </c>
      <c r="C81" s="155" t="s">
        <v>262</v>
      </c>
      <c r="D81" s="155">
        <v>55.2</v>
      </c>
      <c r="E81" t="s">
        <v>263</v>
      </c>
      <c r="F81" s="155">
        <v>0</v>
      </c>
      <c r="G81" t="s">
        <v>264</v>
      </c>
      <c r="H81" t="s">
        <v>264</v>
      </c>
      <c r="I81" t="s">
        <v>264</v>
      </c>
      <c r="J81" t="s">
        <v>264</v>
      </c>
      <c r="K81" s="155" t="str">
        <f>_xlfn.XLOOKUP(Table2_2[[#This Row],[load_case]],'Load summary(updated)'!$B$2:$B$44,'Load summary(updated)'!$A$2:$A$44)</f>
        <v>55-Lateral Surcharge (Right) ka</v>
      </c>
      <c r="L81" s="155" t="str">
        <f>VLOOKUP(Table2_2[[#This Row],[load_combination]],'Load summary(original) and Ref'!B:AV,47,0)</f>
        <v>MAX VERT, MAX HORI,WL FL,ULS</v>
      </c>
    </row>
    <row r="82" spans="1:12" hidden="1" x14ac:dyDescent="0.3">
      <c r="A82" t="s">
        <v>4</v>
      </c>
      <c r="B82" s="155" t="s">
        <v>261</v>
      </c>
      <c r="C82" s="155" t="s">
        <v>262</v>
      </c>
      <c r="D82" s="155">
        <v>56</v>
      </c>
      <c r="E82" t="s">
        <v>263</v>
      </c>
      <c r="F82" s="155">
        <v>0</v>
      </c>
      <c r="G82" t="s">
        <v>264</v>
      </c>
      <c r="H82" t="s">
        <v>264</v>
      </c>
      <c r="I82" t="s">
        <v>264</v>
      </c>
      <c r="J82" t="s">
        <v>264</v>
      </c>
      <c r="K82" s="155" t="str">
        <f>_xlfn.XLOOKUP(Table2_2[[#This Row],[load_case]],'Load summary(updated)'!$B$2:$B$44,'Load summary(updated)'!$A$2:$A$44)</f>
        <v>56-Construction Load (Roof)</v>
      </c>
      <c r="L82" s="155" t="str">
        <f>VLOOKUP(Table2_2[[#This Row],[load_combination]],'Load summary(original) and Ref'!B:AV,47,0)</f>
        <v>MAX VERT, MAX HORI,WL FL,ULS</v>
      </c>
    </row>
    <row r="83" spans="1:12" hidden="1" x14ac:dyDescent="0.3">
      <c r="A83" t="s">
        <v>4</v>
      </c>
      <c r="B83" s="155" t="s">
        <v>261</v>
      </c>
      <c r="C83" s="155" t="s">
        <v>262</v>
      </c>
      <c r="D83" s="155">
        <v>57</v>
      </c>
      <c r="E83" t="s">
        <v>263</v>
      </c>
      <c r="F83" s="155">
        <v>0</v>
      </c>
      <c r="G83" t="s">
        <v>264</v>
      </c>
      <c r="H83" t="s">
        <v>264</v>
      </c>
      <c r="I83" t="s">
        <v>264</v>
      </c>
      <c r="J83" t="s">
        <v>264</v>
      </c>
      <c r="K83" s="155" t="str">
        <f>_xlfn.XLOOKUP(Table2_2[[#This Row],[load_case]],'Load summary(updated)'!$B$2:$B$44,'Load summary(updated)'!$A$2:$A$44)</f>
        <v>57-Lateral Construction (Left &amp; Right)</v>
      </c>
      <c r="L83" s="155" t="str">
        <f>VLOOKUP(Table2_2[[#This Row],[load_combination]],'Load summary(original) and Ref'!B:AV,47,0)</f>
        <v>MAX VERT, MAX HORI,WL FL,ULS</v>
      </c>
    </row>
    <row r="84" spans="1:12" hidden="1" x14ac:dyDescent="0.3">
      <c r="A84" t="s">
        <v>4</v>
      </c>
      <c r="B84" s="155" t="s">
        <v>261</v>
      </c>
      <c r="C84" s="155" t="s">
        <v>262</v>
      </c>
      <c r="D84" s="155">
        <v>17.100000000000001</v>
      </c>
      <c r="E84" t="s">
        <v>263</v>
      </c>
      <c r="F84" s="155">
        <v>0</v>
      </c>
      <c r="G84" t="s">
        <v>264</v>
      </c>
      <c r="H84" t="s">
        <v>264</v>
      </c>
      <c r="I84" t="s">
        <v>264</v>
      </c>
      <c r="J84" t="s">
        <v>264</v>
      </c>
      <c r="K84" s="155" t="str">
        <f>_xlfn.XLOOKUP(Table2_2[[#This Row],[load_case]],'Load summary(updated)'!$B$2:$B$44,'Load summary(updated)'!$A$2:$A$44)</f>
        <v xml:space="preserve">Eff. Vertical Soil Pressure Roof, 4.5m excavation above Roof Slab </v>
      </c>
      <c r="L84" s="155" t="str">
        <f>VLOOKUP(Table2_2[[#This Row],[load_combination]],'Load summary(original) and Ref'!B:AV,47,0)</f>
        <v>MAX VERT, MAX HORI,WL FL,ULS</v>
      </c>
    </row>
    <row r="85" spans="1:12" hidden="1" x14ac:dyDescent="0.3">
      <c r="A85" t="s">
        <v>4</v>
      </c>
      <c r="B85" s="155" t="s">
        <v>261</v>
      </c>
      <c r="C85" s="155" t="s">
        <v>262</v>
      </c>
      <c r="D85" s="155">
        <v>31.1</v>
      </c>
      <c r="E85" t="s">
        <v>263</v>
      </c>
      <c r="F85" s="155">
        <v>0</v>
      </c>
      <c r="G85" t="s">
        <v>264</v>
      </c>
      <c r="H85" t="s">
        <v>264</v>
      </c>
      <c r="I85" t="s">
        <v>264</v>
      </c>
      <c r="J85" t="s">
        <v>264</v>
      </c>
      <c r="K85" s="155" t="str">
        <f>_xlfn.XLOOKUP(Table2_2[[#This Row],[load_case]],'Load summary(updated)'!$B$2:$B$44,'Load summary(updated)'!$A$2:$A$44)</f>
        <v>Hydrostatic Vertical Roof, WT 4.5m BGL</v>
      </c>
      <c r="L85" s="155" t="str">
        <f>VLOOKUP(Table2_2[[#This Row],[load_combination]],'Load summary(original) and Ref'!B:AV,47,0)</f>
        <v>MAX VERT, MAX HORI,WL FL,ULS</v>
      </c>
    </row>
    <row r="86" spans="1:12" hidden="1" x14ac:dyDescent="0.3">
      <c r="A86" s="180" t="s">
        <v>6</v>
      </c>
      <c r="B86" s="155" t="s">
        <v>261</v>
      </c>
      <c r="C86" s="155" t="s">
        <v>262</v>
      </c>
      <c r="D86" s="181">
        <v>1</v>
      </c>
      <c r="E86" t="s">
        <v>263</v>
      </c>
      <c r="F86" s="181">
        <v>1.35</v>
      </c>
      <c r="G86" t="s">
        <v>264</v>
      </c>
      <c r="H86" t="s">
        <v>264</v>
      </c>
      <c r="I86" t="s">
        <v>264</v>
      </c>
      <c r="J86" t="s">
        <v>264</v>
      </c>
      <c r="K86" s="178" t="str">
        <f>_xlfn.XLOOKUP(Table2_2[[#This Row],[load_case]],'Load summary(updated)'!$B$2:$B$44,'Load summary(updated)'!$A$2:$A$44)</f>
        <v>Self weight (Self-weight)</v>
      </c>
      <c r="L86" s="178" t="str">
        <f>VLOOKUP(Table2_2[[#This Row],[load_combination]],'Load summary(original) and Ref'!B:AV,47,0)</f>
        <v>MAX VERT, MAX HORI,WL BASE END CONSTR,ULS NO LL</v>
      </c>
    </row>
    <row r="87" spans="1:12" hidden="1" x14ac:dyDescent="0.3">
      <c r="A87" s="180" t="s">
        <v>6</v>
      </c>
      <c r="B87" s="155" t="s">
        <v>261</v>
      </c>
      <c r="C87" s="155" t="s">
        <v>262</v>
      </c>
      <c r="D87" s="181">
        <v>2</v>
      </c>
      <c r="E87" t="s">
        <v>263</v>
      </c>
      <c r="F87" s="181">
        <v>1.35</v>
      </c>
      <c r="G87" t="s">
        <v>264</v>
      </c>
      <c r="H87" t="s">
        <v>264</v>
      </c>
      <c r="I87" t="s">
        <v>264</v>
      </c>
      <c r="J87" t="s">
        <v>264</v>
      </c>
      <c r="K87" s="178" t="str">
        <f>_xlfn.XLOOKUP(Table2_2[[#This Row],[load_case]],'Load summary(updated)'!$B$2:$B$44,'Load summary(updated)'!$A$2:$A$44)</f>
        <v>Permanent Superimposed Dead Load (Self-weight)</v>
      </c>
      <c r="L87" s="178" t="str">
        <f>VLOOKUP(Table2_2[[#This Row],[load_combination]],'Load summary(original) and Ref'!B:AV,47,0)</f>
        <v>MAX VERT, MAX HORI,WL BASE END CONSTR,ULS NO LL</v>
      </c>
    </row>
    <row r="88" spans="1:12" hidden="1" x14ac:dyDescent="0.3">
      <c r="A88" s="180" t="s">
        <v>6</v>
      </c>
      <c r="B88" s="155" t="s">
        <v>261</v>
      </c>
      <c r="C88" s="155" t="s">
        <v>262</v>
      </c>
      <c r="D88" s="181">
        <v>3</v>
      </c>
      <c r="E88" t="s">
        <v>263</v>
      </c>
      <c r="F88" s="181">
        <v>1.35</v>
      </c>
      <c r="G88" t="s">
        <v>264</v>
      </c>
      <c r="H88" t="s">
        <v>264</v>
      </c>
      <c r="I88" t="s">
        <v>264</v>
      </c>
      <c r="J88" t="s">
        <v>264</v>
      </c>
      <c r="K88" s="178" t="str">
        <f>_xlfn.XLOOKUP(Table2_2[[#This Row],[load_case]],'Load summary(updated)'!$B$2:$B$44,'Load summary(updated)'!$A$2:$A$44)</f>
        <v>Pavement (Self-weight)</v>
      </c>
      <c r="L88" s="178" t="str">
        <f>VLOOKUP(Table2_2[[#This Row],[load_combination]],'Load summary(original) and Ref'!B:AV,47,0)</f>
        <v>MAX VERT, MAX HORI,WL BASE END CONSTR,ULS NO LL</v>
      </c>
    </row>
    <row r="89" spans="1:12" hidden="1" x14ac:dyDescent="0.3">
      <c r="A89" s="180" t="s">
        <v>6</v>
      </c>
      <c r="B89" s="155" t="s">
        <v>261</v>
      </c>
      <c r="C89" s="155" t="s">
        <v>262</v>
      </c>
      <c r="D89" s="181">
        <v>4</v>
      </c>
      <c r="E89" t="s">
        <v>263</v>
      </c>
      <c r="F89" s="181">
        <v>1.35</v>
      </c>
      <c r="G89" t="s">
        <v>264</v>
      </c>
      <c r="H89" t="s">
        <v>264</v>
      </c>
      <c r="I89" t="s">
        <v>264</v>
      </c>
      <c r="J89" t="s">
        <v>264</v>
      </c>
      <c r="K89" s="178" t="str">
        <f>_xlfn.XLOOKUP(Table2_2[[#This Row],[load_case]],'Load summary(updated)'!$B$2:$B$44,'Load summary(updated)'!$A$2:$A$44)</f>
        <v>Horizontal Soil Pressure  due to Pavement self-weight at Rest K0 (Self-
weight)</v>
      </c>
      <c r="L89" s="178" t="str">
        <f>VLOOKUP(Table2_2[[#This Row],[load_combination]],'Load summary(original) and Ref'!B:AV,47,0)</f>
        <v>MAX VERT, MAX HORI,WL BASE END CONSTR,ULS NO LL</v>
      </c>
    </row>
    <row r="90" spans="1:12" hidden="1" x14ac:dyDescent="0.3">
      <c r="A90" t="s">
        <v>6</v>
      </c>
      <c r="B90" s="155" t="s">
        <v>261</v>
      </c>
      <c r="C90" s="155" t="s">
        <v>262</v>
      </c>
      <c r="D90" s="155">
        <v>5</v>
      </c>
      <c r="E90" t="s">
        <v>263</v>
      </c>
      <c r="F90" s="155">
        <v>0</v>
      </c>
      <c r="G90" t="s">
        <v>264</v>
      </c>
      <c r="H90" t="s">
        <v>264</v>
      </c>
      <c r="I90" t="s">
        <v>264</v>
      </c>
      <c r="J90" t="s">
        <v>264</v>
      </c>
      <c r="K90" s="155" t="str">
        <f>_xlfn.XLOOKUP(Table2_2[[#This Row],[load_case]],'Load summary(updated)'!$B$2:$B$44,'Load summary(updated)'!$A$2:$A$44)</f>
        <v>Horizontal Soil Pressure due to Pavement self-weight at Active Ka (Self-
weight)</v>
      </c>
      <c r="L90" s="155" t="str">
        <f>VLOOKUP(Table2_2[[#This Row],[load_combination]],'Load summary(original) and Ref'!B:AV,47,0)</f>
        <v>MAX VERT, MAX HORI,WL BASE END CONSTR,ULS NO LL</v>
      </c>
    </row>
    <row r="91" spans="1:12" hidden="1" x14ac:dyDescent="0.3">
      <c r="A91" t="s">
        <v>6</v>
      </c>
      <c r="B91" s="155" t="s">
        <v>261</v>
      </c>
      <c r="C91" s="155" t="s">
        <v>262</v>
      </c>
      <c r="D91" s="155">
        <v>11</v>
      </c>
      <c r="E91" t="s">
        <v>263</v>
      </c>
      <c r="F91" s="155">
        <v>0</v>
      </c>
      <c r="G91" t="s">
        <v>264</v>
      </c>
      <c r="H91" t="s">
        <v>264</v>
      </c>
      <c r="I91" t="s">
        <v>264</v>
      </c>
      <c r="J91" t="s">
        <v>264</v>
      </c>
      <c r="K91" s="155" t="str">
        <f>_xlfn.XLOOKUP(Table2_2[[#This Row],[load_case]],'Load summary(updated)'!$B$2:$B$44,'Load summary(updated)'!$A$2:$A$44)</f>
        <v>Eff. Vertical Soil Pressure, WL at GL &amp; +1.0m &amp; base</v>
      </c>
      <c r="L91" s="155" t="str">
        <f>VLOOKUP(Table2_2[[#This Row],[load_combination]],'Load summary(original) and Ref'!B:AV,47,0)</f>
        <v>MAX VERT, MAX HORI,WL BASE END CONSTR,ULS NO LL</v>
      </c>
    </row>
    <row r="92" spans="1:12" hidden="1" x14ac:dyDescent="0.3">
      <c r="A92" t="s">
        <v>6</v>
      </c>
      <c r="B92" s="155" t="s">
        <v>261</v>
      </c>
      <c r="C92" s="155" t="s">
        <v>262</v>
      </c>
      <c r="D92" s="155">
        <v>12</v>
      </c>
      <c r="E92" t="s">
        <v>263</v>
      </c>
      <c r="F92" s="155">
        <v>0</v>
      </c>
      <c r="G92" t="s">
        <v>264</v>
      </c>
      <c r="H92" t="s">
        <v>264</v>
      </c>
      <c r="I92" t="s">
        <v>264</v>
      </c>
      <c r="J92" t="s">
        <v>264</v>
      </c>
      <c r="K92" s="155" t="str">
        <f>_xlfn.XLOOKUP(Table2_2[[#This Row],[load_case]],'Load summary(updated)'!$B$2:$B$44,'Load summary(updated)'!$A$2:$A$44)</f>
        <v>Eff. Horizontal Soil Pressure at Rest, K0, WL at GL &amp; +1.0m &amp; base L&amp;R</v>
      </c>
      <c r="L92" s="155" t="str">
        <f>VLOOKUP(Table2_2[[#This Row],[load_combination]],'Load summary(original) and Ref'!B:AV,47,0)</f>
        <v>MAX VERT, MAX HORI,WL BASE END CONSTR,ULS NO LL</v>
      </c>
    </row>
    <row r="93" spans="1:12" hidden="1" x14ac:dyDescent="0.3">
      <c r="A93" t="s">
        <v>6</v>
      </c>
      <c r="B93" s="155" t="s">
        <v>261</v>
      </c>
      <c r="C93" s="155" t="s">
        <v>262</v>
      </c>
      <c r="D93" s="155">
        <v>13</v>
      </c>
      <c r="E93" t="s">
        <v>263</v>
      </c>
      <c r="F93" s="155">
        <v>0</v>
      </c>
      <c r="G93" t="s">
        <v>264</v>
      </c>
      <c r="H93" t="s">
        <v>264</v>
      </c>
      <c r="I93" t="s">
        <v>264</v>
      </c>
      <c r="J93" t="s">
        <v>264</v>
      </c>
      <c r="K93" s="155" t="str">
        <f>_xlfn.XLOOKUP(Table2_2[[#This Row],[load_case]],'Load summary(updated)'!$B$2:$B$44,'Load summary(updated)'!$A$2:$A$44)</f>
        <v>Total Vertical Soil Pressure Roof, WT at 5.0m BGL</v>
      </c>
      <c r="L93" s="155" t="str">
        <f>VLOOKUP(Table2_2[[#This Row],[load_combination]],'Load summary(original) and Ref'!B:AV,47,0)</f>
        <v>MAX VERT, MAX HORI,WL BASE END CONSTR,ULS NO LL</v>
      </c>
    </row>
    <row r="94" spans="1:12" hidden="1" x14ac:dyDescent="0.3">
      <c r="A94" t="s">
        <v>6</v>
      </c>
      <c r="B94" s="155" t="s">
        <v>261</v>
      </c>
      <c r="C94" s="155" t="s">
        <v>262</v>
      </c>
      <c r="D94" s="155">
        <v>14</v>
      </c>
      <c r="E94" t="s">
        <v>263</v>
      </c>
      <c r="F94" s="155">
        <v>0</v>
      </c>
      <c r="G94" t="s">
        <v>264</v>
      </c>
      <c r="H94" t="s">
        <v>264</v>
      </c>
      <c r="I94" t="s">
        <v>264</v>
      </c>
      <c r="J94" t="s">
        <v>264</v>
      </c>
      <c r="K94" s="155" t="str">
        <f>_xlfn.XLOOKUP(Table2_2[[#This Row],[load_case]],'Load summary(updated)'!$B$2:$B$44,'Load summary(updated)'!$A$2:$A$44)</f>
        <v xml:space="preserve">Eff. Horizontal Soil Pressure at Active, Ka, WT at 5.0mBGL L&amp;R </v>
      </c>
      <c r="L94" s="155" t="str">
        <f>VLOOKUP(Table2_2[[#This Row],[load_combination]],'Load summary(original) and Ref'!B:AV,47,0)</f>
        <v>MAX VERT, MAX HORI,WL BASE END CONSTR,ULS NO LL</v>
      </c>
    </row>
    <row r="95" spans="1:12" hidden="1" x14ac:dyDescent="0.3">
      <c r="A95" s="180" t="s">
        <v>6</v>
      </c>
      <c r="B95" s="155" t="s">
        <v>261</v>
      </c>
      <c r="C95" s="155" t="s">
        <v>262</v>
      </c>
      <c r="D95" s="181">
        <v>15</v>
      </c>
      <c r="E95" t="s">
        <v>263</v>
      </c>
      <c r="F95" s="181">
        <v>1.35</v>
      </c>
      <c r="G95" t="s">
        <v>264</v>
      </c>
      <c r="H95" t="s">
        <v>264</v>
      </c>
      <c r="I95" t="s">
        <v>264</v>
      </c>
      <c r="J95" t="s">
        <v>264</v>
      </c>
      <c r="K95" s="178" t="str">
        <f>_xlfn.XLOOKUP(Table2_2[[#This Row],[load_case]],'Load summary(updated)'!$B$2:$B$44,'Load summary(updated)'!$A$2:$A$44)</f>
        <v>Eff. Vertical Soil Pressure, WL at base</v>
      </c>
      <c r="L95" s="178" t="str">
        <f>VLOOKUP(Table2_2[[#This Row],[load_combination]],'Load summary(original) and Ref'!B:AV,47,0)</f>
        <v>MAX VERT, MAX HORI,WL BASE END CONSTR,ULS NO LL</v>
      </c>
    </row>
    <row r="96" spans="1:12" hidden="1" x14ac:dyDescent="0.3">
      <c r="A96" s="180" t="s">
        <v>6</v>
      </c>
      <c r="B96" s="155" t="s">
        <v>261</v>
      </c>
      <c r="C96" s="155" t="s">
        <v>262</v>
      </c>
      <c r="D96" s="181">
        <v>16</v>
      </c>
      <c r="E96" t="s">
        <v>263</v>
      </c>
      <c r="F96" s="181">
        <v>1.35</v>
      </c>
      <c r="G96" t="s">
        <v>264</v>
      </c>
      <c r="H96" t="s">
        <v>264</v>
      </c>
      <c r="I96" t="s">
        <v>264</v>
      </c>
      <c r="J96" t="s">
        <v>264</v>
      </c>
      <c r="K96" s="178" t="str">
        <f>_xlfn.XLOOKUP(Table2_2[[#This Row],[load_case]],'Load summary(updated)'!$B$2:$B$44,'Load summary(updated)'!$A$2:$A$44)</f>
        <v>Eff. Horizontal Soil Pressure at Rest, K0, WL at base (L&amp;R)</v>
      </c>
      <c r="L96" s="178" t="str">
        <f>VLOOKUP(Table2_2[[#This Row],[load_combination]],'Load summary(original) and Ref'!B:AV,47,0)</f>
        <v>MAX VERT, MAX HORI,WL BASE END CONSTR,ULS NO LL</v>
      </c>
    </row>
    <row r="97" spans="1:12" hidden="1" x14ac:dyDescent="0.3">
      <c r="A97" t="s">
        <v>6</v>
      </c>
      <c r="B97" s="155" t="s">
        <v>261</v>
      </c>
      <c r="C97" s="155" t="s">
        <v>262</v>
      </c>
      <c r="D97" s="155">
        <v>17</v>
      </c>
      <c r="E97" t="s">
        <v>263</v>
      </c>
      <c r="F97" s="155">
        <v>0</v>
      </c>
      <c r="G97" t="s">
        <v>264</v>
      </c>
      <c r="H97" t="s">
        <v>264</v>
      </c>
      <c r="I97" t="s">
        <v>264</v>
      </c>
      <c r="J97" t="s">
        <v>264</v>
      </c>
      <c r="K97" s="155" t="str">
        <f>_xlfn.XLOOKUP(Table2_2[[#This Row],[load_case]],'Load summary(updated)'!$B$2:$B$44,'Load summary(updated)'!$A$2:$A$44)</f>
        <v xml:space="preserve">Eff. Vertical Soil Pressure Roof, 1.5m excavation above Roof Slab </v>
      </c>
      <c r="L97" s="155" t="str">
        <f>VLOOKUP(Table2_2[[#This Row],[load_combination]],'Load summary(original) and Ref'!B:AV,47,0)</f>
        <v>MAX VERT, MAX HORI,WL BASE END CONSTR,ULS NO LL</v>
      </c>
    </row>
    <row r="98" spans="1:12" hidden="1" x14ac:dyDescent="0.3">
      <c r="A98" t="s">
        <v>6</v>
      </c>
      <c r="B98" s="155" t="s">
        <v>261</v>
      </c>
      <c r="C98" s="155" t="s">
        <v>262</v>
      </c>
      <c r="D98" s="155">
        <v>18</v>
      </c>
      <c r="E98" t="s">
        <v>263</v>
      </c>
      <c r="F98" s="155">
        <v>0</v>
      </c>
      <c r="G98" t="s">
        <v>264</v>
      </c>
      <c r="H98" t="s">
        <v>264</v>
      </c>
      <c r="I98" t="s">
        <v>264</v>
      </c>
      <c r="J98" t="s">
        <v>264</v>
      </c>
      <c r="K98" s="155" t="str">
        <f>_xlfn.XLOOKUP(Table2_2[[#This Row],[load_case]],'Load summary(updated)'!$B$2:$B$44,'Load summary(updated)'!$A$2:$A$44)</f>
        <v xml:space="preserve">Eff. Vertical Soil Pressure, WT at 1.5mBGL (L) and 4.5mBGL (R) </v>
      </c>
      <c r="L98" s="155" t="str">
        <f>VLOOKUP(Table2_2[[#This Row],[load_combination]],'Load summary(original) and Ref'!B:AV,47,0)</f>
        <v>MAX VERT, MAX HORI,WL BASE END CONSTR,ULS NO LL</v>
      </c>
    </row>
    <row r="99" spans="1:12" hidden="1" x14ac:dyDescent="0.3">
      <c r="A99" t="s">
        <v>6</v>
      </c>
      <c r="B99" s="155" t="s">
        <v>261</v>
      </c>
      <c r="C99" s="155" t="s">
        <v>262</v>
      </c>
      <c r="D99" s="155">
        <v>19</v>
      </c>
      <c r="E99" t="s">
        <v>263</v>
      </c>
      <c r="F99" s="155">
        <v>0</v>
      </c>
      <c r="G99" t="s">
        <v>264</v>
      </c>
      <c r="H99" t="s">
        <v>264</v>
      </c>
      <c r="I99" t="s">
        <v>264</v>
      </c>
      <c r="J99" t="s">
        <v>264</v>
      </c>
      <c r="K99" s="155" t="str">
        <f>_xlfn.XLOOKUP(Table2_2[[#This Row],[load_case]],'Load summary(updated)'!$B$2:$B$44,'Load summary(updated)'!$A$2:$A$44)</f>
        <v>Eff. Horizontal Soil Pressure at Rest, K0, WT at 1.5mBGL (L) and 
4.5mBGL (R) L</v>
      </c>
      <c r="L99" s="155" t="str">
        <f>VLOOKUP(Table2_2[[#This Row],[load_combination]],'Load summary(original) and Ref'!B:AV,47,0)</f>
        <v>MAX VERT, MAX HORI,WL BASE END CONSTR,ULS NO LL</v>
      </c>
    </row>
    <row r="100" spans="1:12" hidden="1" x14ac:dyDescent="0.3">
      <c r="A100" t="s">
        <v>6</v>
      </c>
      <c r="B100" s="155" t="s">
        <v>261</v>
      </c>
      <c r="C100" s="155" t="s">
        <v>262</v>
      </c>
      <c r="D100" s="155">
        <v>20</v>
      </c>
      <c r="E100" t="s">
        <v>263</v>
      </c>
      <c r="F100" s="155">
        <v>0</v>
      </c>
      <c r="G100" t="s">
        <v>264</v>
      </c>
      <c r="H100" t="s">
        <v>264</v>
      </c>
      <c r="I100" t="s">
        <v>264</v>
      </c>
      <c r="J100" t="s">
        <v>264</v>
      </c>
      <c r="K100" s="155" t="str">
        <f>_xlfn.XLOOKUP(Table2_2[[#This Row],[load_case]],'Load summary(updated)'!$B$2:$B$44,'Load summary(updated)'!$A$2:$A$44)</f>
        <v xml:space="preserve">Eff. Horizontal Soil Pressure at Active, Ka,, WT at 1.5mBGL (L) and 
4.5mBGL (R) R </v>
      </c>
      <c r="L100" s="155" t="str">
        <f>VLOOKUP(Table2_2[[#This Row],[load_combination]],'Load summary(original) and Ref'!B:AV,47,0)</f>
        <v>MAX VERT, MAX HORI,WL BASE END CONSTR,ULS NO LL</v>
      </c>
    </row>
    <row r="101" spans="1:12" hidden="1" x14ac:dyDescent="0.3">
      <c r="A101" t="s">
        <v>6</v>
      </c>
      <c r="B101" s="155" t="s">
        <v>261</v>
      </c>
      <c r="C101" s="155" t="s">
        <v>262</v>
      </c>
      <c r="D101" s="155">
        <v>21</v>
      </c>
      <c r="E101" t="s">
        <v>263</v>
      </c>
      <c r="F101" s="155">
        <v>0</v>
      </c>
      <c r="G101" t="s">
        <v>264</v>
      </c>
      <c r="H101" t="s">
        <v>264</v>
      </c>
      <c r="I101" t="s">
        <v>264</v>
      </c>
      <c r="J101" t="s">
        <v>264</v>
      </c>
      <c r="K101" s="155" t="str">
        <f>_xlfn.XLOOKUP(Table2_2[[#This Row],[load_case]],'Load summary(updated)'!$B$2:$B$44,'Load summary(updated)'!$A$2:$A$44)</f>
        <v xml:space="preserve">Eff. Vertical Soil Pressure, WT at 1.5mBGL (R) and 4.5mBGL (L) </v>
      </c>
      <c r="L101" s="155" t="str">
        <f>VLOOKUP(Table2_2[[#This Row],[load_combination]],'Load summary(original) and Ref'!B:AV,47,0)</f>
        <v>MAX VERT, MAX HORI,WL BASE END CONSTR,ULS NO LL</v>
      </c>
    </row>
    <row r="102" spans="1:12" hidden="1" x14ac:dyDescent="0.3">
      <c r="A102" t="s">
        <v>6</v>
      </c>
      <c r="B102" s="155" t="s">
        <v>261</v>
      </c>
      <c r="C102" s="155" t="s">
        <v>262</v>
      </c>
      <c r="D102" s="155">
        <v>22</v>
      </c>
      <c r="E102" t="s">
        <v>263</v>
      </c>
      <c r="F102" s="155">
        <v>0</v>
      </c>
      <c r="G102" t="s">
        <v>264</v>
      </c>
      <c r="H102" t="s">
        <v>264</v>
      </c>
      <c r="I102" t="s">
        <v>264</v>
      </c>
      <c r="J102" t="s">
        <v>264</v>
      </c>
      <c r="K102" s="155" t="str">
        <f>_xlfn.XLOOKUP(Table2_2[[#This Row],[load_case]],'Load summary(updated)'!$B$2:$B$44,'Load summary(updated)'!$A$2:$A$44)</f>
        <v>Eff. Horizontal Soil Pressure at Rest, K0,, WT at 1.5mBGL (R) and 
4.5mBGL (L) R</v>
      </c>
      <c r="L102" s="155" t="str">
        <f>VLOOKUP(Table2_2[[#This Row],[load_combination]],'Load summary(original) and Ref'!B:AV,47,0)</f>
        <v>MAX VERT, MAX HORI,WL BASE END CONSTR,ULS NO LL</v>
      </c>
    </row>
    <row r="103" spans="1:12" hidden="1" x14ac:dyDescent="0.3">
      <c r="A103" t="s">
        <v>6</v>
      </c>
      <c r="B103" s="155" t="s">
        <v>261</v>
      </c>
      <c r="C103" s="155" t="s">
        <v>262</v>
      </c>
      <c r="D103" s="155">
        <v>23</v>
      </c>
      <c r="E103" t="s">
        <v>263</v>
      </c>
      <c r="F103" s="155">
        <v>0</v>
      </c>
      <c r="G103" t="s">
        <v>264</v>
      </c>
      <c r="H103" t="s">
        <v>264</v>
      </c>
      <c r="I103" t="s">
        <v>264</v>
      </c>
      <c r="J103" t="s">
        <v>264</v>
      </c>
      <c r="K103" s="155" t="str">
        <f>_xlfn.XLOOKUP(Table2_2[[#This Row],[load_case]],'Load summary(updated)'!$B$2:$B$44,'Load summary(updated)'!$A$2:$A$44)</f>
        <v>Eff. Horizontal Soil Pressure at Active, Ka,, WT at 1.5mBGL (R) and 
4.5mBGL (L)  L</v>
      </c>
      <c r="L103" s="155" t="str">
        <f>VLOOKUP(Table2_2[[#This Row],[load_combination]],'Load summary(original) and Ref'!B:AV,47,0)</f>
        <v>MAX VERT, MAX HORI,WL BASE END CONSTR,ULS NO LL</v>
      </c>
    </row>
    <row r="104" spans="1:12" hidden="1" x14ac:dyDescent="0.3">
      <c r="A104" t="s">
        <v>6</v>
      </c>
      <c r="B104" s="155" t="s">
        <v>261</v>
      </c>
      <c r="C104" s="155" t="s">
        <v>262</v>
      </c>
      <c r="D104" s="155">
        <v>31</v>
      </c>
      <c r="E104" t="s">
        <v>263</v>
      </c>
      <c r="F104" s="155">
        <v>0</v>
      </c>
      <c r="G104" t="s">
        <v>264</v>
      </c>
      <c r="H104" t="s">
        <v>264</v>
      </c>
      <c r="I104" t="s">
        <v>264</v>
      </c>
      <c r="J104" t="s">
        <v>264</v>
      </c>
      <c r="K104" s="155" t="str">
        <f>_xlfn.XLOOKUP(Table2_2[[#This Row],[load_case]],'Load summary(updated)'!$B$2:$B$44,'Load summary(updated)'!$A$2:$A$44)</f>
        <v xml:space="preserve">Hydrostatic Vertical Roof, WT at GL </v>
      </c>
      <c r="L104" s="155" t="str">
        <f>VLOOKUP(Table2_2[[#This Row],[load_combination]],'Load summary(original) and Ref'!B:AV,47,0)</f>
        <v>MAX VERT, MAX HORI,WL BASE END CONSTR,ULS NO LL</v>
      </c>
    </row>
    <row r="105" spans="1:12" hidden="1" x14ac:dyDescent="0.3">
      <c r="A105" t="s">
        <v>6</v>
      </c>
      <c r="B105" s="155" t="s">
        <v>261</v>
      </c>
      <c r="C105" s="155" t="s">
        <v>262</v>
      </c>
      <c r="D105" s="155">
        <v>32</v>
      </c>
      <c r="E105" t="s">
        <v>263</v>
      </c>
      <c r="F105" s="155">
        <v>0</v>
      </c>
      <c r="G105" t="s">
        <v>264</v>
      </c>
      <c r="H105" t="s">
        <v>264</v>
      </c>
      <c r="I105" t="s">
        <v>264</v>
      </c>
      <c r="J105" t="s">
        <v>264</v>
      </c>
      <c r="K105" s="155" t="str">
        <f>_xlfn.XLOOKUP(Table2_2[[#This Row],[load_case]],'Load summary(updated)'!$B$2:$B$44,'Load summary(updated)'!$A$2:$A$44)</f>
        <v xml:space="preserve">Hydrostatic Lateral , WT at GL L&amp;R </v>
      </c>
      <c r="L105" s="155" t="str">
        <f>VLOOKUP(Table2_2[[#This Row],[load_combination]],'Load summary(original) and Ref'!B:AV,47,0)</f>
        <v>MAX VERT, MAX HORI,WL BASE END CONSTR,ULS NO LL</v>
      </c>
    </row>
    <row r="106" spans="1:12" hidden="1" x14ac:dyDescent="0.3">
      <c r="A106" t="s">
        <v>6</v>
      </c>
      <c r="B106" s="155" t="s">
        <v>261</v>
      </c>
      <c r="C106" s="155" t="s">
        <v>262</v>
      </c>
      <c r="D106" s="155">
        <v>33</v>
      </c>
      <c r="E106" t="s">
        <v>263</v>
      </c>
      <c r="F106" s="155">
        <v>0</v>
      </c>
      <c r="G106" t="s">
        <v>264</v>
      </c>
      <c r="H106" t="s">
        <v>264</v>
      </c>
      <c r="I106" t="s">
        <v>264</v>
      </c>
      <c r="J106" t="s">
        <v>264</v>
      </c>
      <c r="K106" s="155" t="str">
        <f>_xlfn.XLOOKUP(Table2_2[[#This Row],[load_case]],'Load summary(updated)'!$B$2:$B$44,'Load summary(updated)'!$A$2:$A$44)</f>
        <v xml:space="preserve">Hydrostatic Uplift Base, WT at GL </v>
      </c>
      <c r="L106" s="155" t="str">
        <f>VLOOKUP(Table2_2[[#This Row],[load_combination]],'Load summary(original) and Ref'!B:AV,47,0)</f>
        <v>MAX VERT, MAX HORI,WL BASE END CONSTR,ULS NO LL</v>
      </c>
    </row>
    <row r="107" spans="1:12" hidden="1" x14ac:dyDescent="0.3">
      <c r="A107" t="s">
        <v>6</v>
      </c>
      <c r="B107" s="155" t="s">
        <v>261</v>
      </c>
      <c r="C107" s="155" t="s">
        <v>262</v>
      </c>
      <c r="D107" s="155">
        <v>34</v>
      </c>
      <c r="E107" t="s">
        <v>263</v>
      </c>
      <c r="F107" s="155">
        <v>0</v>
      </c>
      <c r="G107" t="s">
        <v>264</v>
      </c>
      <c r="H107" t="s">
        <v>264</v>
      </c>
      <c r="I107" t="s">
        <v>264</v>
      </c>
      <c r="J107" t="s">
        <v>264</v>
      </c>
      <c r="K107" s="155" t="str">
        <f>_xlfn.XLOOKUP(Table2_2[[#This Row],[load_case]],'Load summary(updated)'!$B$2:$B$44,'Load summary(updated)'!$A$2:$A$44)</f>
        <v>Hydrostatic Vertical Roof, WT at FL +1.0m,Hydrostatic Lateral , WT at FL +1.0m  L&amp;R, Hydrostatic Uplift Base, WT at FL +1.0m</v>
      </c>
      <c r="L107" s="155" t="str">
        <f>VLOOKUP(Table2_2[[#This Row],[load_combination]],'Load summary(original) and Ref'!B:AV,47,0)</f>
        <v>MAX VERT, MAX HORI,WL BASE END CONSTR,ULS NO LL</v>
      </c>
    </row>
    <row r="108" spans="1:12" hidden="1" x14ac:dyDescent="0.3">
      <c r="A108" t="s">
        <v>6</v>
      </c>
      <c r="B108" s="155" t="s">
        <v>261</v>
      </c>
      <c r="C108" s="155" t="s">
        <v>262</v>
      </c>
      <c r="D108" s="155">
        <v>35</v>
      </c>
      <c r="E108" t="s">
        <v>263</v>
      </c>
      <c r="F108" s="155">
        <v>0</v>
      </c>
      <c r="G108" t="s">
        <v>264</v>
      </c>
      <c r="H108" t="s">
        <v>264</v>
      </c>
      <c r="I108" t="s">
        <v>264</v>
      </c>
      <c r="J108" t="s">
        <v>264</v>
      </c>
      <c r="K108" s="155" t="str">
        <f>_xlfn.XLOOKUP(Table2_2[[#This Row],[load_case]],'Load summary(updated)'!$B$2:$B$44,'Load summary(updated)'!$A$2:$A$44)</f>
        <v xml:space="preserve">35-Hydrostatic Vertical + Uplift Pressure ; WT at 5m Below GL </v>
      </c>
      <c r="L108" s="155" t="str">
        <f>VLOOKUP(Table2_2[[#This Row],[load_combination]],'Load summary(original) and Ref'!B:AV,47,0)</f>
        <v>MAX VERT, MAX HORI,WL BASE END CONSTR,ULS NO LL</v>
      </c>
    </row>
    <row r="109" spans="1:12" hidden="1" x14ac:dyDescent="0.3">
      <c r="A109" t="s">
        <v>6</v>
      </c>
      <c r="B109" s="155" t="s">
        <v>261</v>
      </c>
      <c r="C109" s="155" t="s">
        <v>262</v>
      </c>
      <c r="D109" s="155">
        <v>36</v>
      </c>
      <c r="E109" t="s">
        <v>263</v>
      </c>
      <c r="F109" s="155">
        <v>0</v>
      </c>
      <c r="G109" t="s">
        <v>264</v>
      </c>
      <c r="H109" t="s">
        <v>264</v>
      </c>
      <c r="I109" t="s">
        <v>264</v>
      </c>
      <c r="J109" t="s">
        <v>264</v>
      </c>
      <c r="K109" s="155" t="str">
        <f>_xlfn.XLOOKUP(Table2_2[[#This Row],[load_case]],'Load summary(updated)'!$B$2:$B$44,'Load summary(updated)'!$A$2:$A$44)</f>
        <v>36-Hydrostatic Lateral Pressure ( Left &amp; Right); WT at 5m Below GL</v>
      </c>
      <c r="L109" s="155" t="str">
        <f>VLOOKUP(Table2_2[[#This Row],[load_combination]],'Load summary(original) and Ref'!B:AV,47,0)</f>
        <v>MAX VERT, MAX HORI,WL BASE END CONSTR,ULS NO LL</v>
      </c>
    </row>
    <row r="110" spans="1:12" hidden="1" x14ac:dyDescent="0.3">
      <c r="A110" t="s">
        <v>6</v>
      </c>
      <c r="B110" s="155" t="s">
        <v>261</v>
      </c>
      <c r="C110" s="155" t="s">
        <v>262</v>
      </c>
      <c r="D110" s="155">
        <v>37</v>
      </c>
      <c r="E110" t="s">
        <v>263</v>
      </c>
      <c r="F110" s="155">
        <v>0</v>
      </c>
      <c r="G110" t="s">
        <v>264</v>
      </c>
      <c r="H110" t="s">
        <v>264</v>
      </c>
      <c r="I110" t="s">
        <v>264</v>
      </c>
      <c r="J110" t="s">
        <v>264</v>
      </c>
      <c r="K110" s="155" t="str">
        <f>_xlfn.XLOOKUP(Table2_2[[#This Row],[load_case]],'Load summary(updated)'!$B$2:$B$44,'Load summary(updated)'!$A$2:$A$44)</f>
        <v>37-Hydrostatic Vertical and Uplift (Roof &amp; Base); WT at 1.5m below GL due to excavation</v>
      </c>
      <c r="L110" s="155" t="str">
        <f>VLOOKUP(Table2_2[[#This Row],[load_combination]],'Load summary(original) and Ref'!B:AV,47,0)</f>
        <v>MAX VERT, MAX HORI,WL BASE END CONSTR,ULS NO LL</v>
      </c>
    </row>
    <row r="111" spans="1:12" hidden="1" x14ac:dyDescent="0.3">
      <c r="A111" t="s">
        <v>6</v>
      </c>
      <c r="B111" s="155" t="s">
        <v>261</v>
      </c>
      <c r="C111" s="155" t="s">
        <v>262</v>
      </c>
      <c r="D111" s="155">
        <v>38</v>
      </c>
      <c r="E111" t="s">
        <v>263</v>
      </c>
      <c r="F111" s="155">
        <v>0</v>
      </c>
      <c r="G111" t="s">
        <v>264</v>
      </c>
      <c r="H111" t="s">
        <v>264</v>
      </c>
      <c r="I111" t="s">
        <v>264</v>
      </c>
      <c r="J111" t="s">
        <v>264</v>
      </c>
      <c r="K111" s="155" t="str">
        <f>_xlfn.XLOOKUP(Table2_2[[#This Row],[load_case]],'Load summary(updated)'!$B$2:$B$44,'Load summary(updated)'!$A$2:$A$44)</f>
        <v>38-Hydrostatic Vertical Pressure (Roof); WT at 1.5m Below GL  &amp; 4.5m below GL (Right)</v>
      </c>
      <c r="L111" s="155" t="str">
        <f>VLOOKUP(Table2_2[[#This Row],[load_combination]],'Load summary(original) and Ref'!B:AV,47,0)</f>
        <v>MAX VERT, MAX HORI,WL BASE END CONSTR,ULS NO LL</v>
      </c>
    </row>
    <row r="112" spans="1:12" hidden="1" x14ac:dyDescent="0.3">
      <c r="A112" t="s">
        <v>6</v>
      </c>
      <c r="B112" s="155" t="s">
        <v>261</v>
      </c>
      <c r="C112" s="155" t="s">
        <v>262</v>
      </c>
      <c r="D112" s="155">
        <v>39</v>
      </c>
      <c r="E112" t="s">
        <v>263</v>
      </c>
      <c r="F112" s="155">
        <v>0</v>
      </c>
      <c r="G112" t="s">
        <v>264</v>
      </c>
      <c r="H112" t="s">
        <v>264</v>
      </c>
      <c r="I112" t="s">
        <v>264</v>
      </c>
      <c r="J112" t="s">
        <v>264</v>
      </c>
      <c r="K112" s="155" t="str">
        <f>_xlfn.XLOOKUP(Table2_2[[#This Row],[load_case]],'Load summary(updated)'!$B$2:$B$44,'Load summary(updated)'!$A$2:$A$44)</f>
        <v>39-Hydrostatic Lateral Pressure(Left &amp; Right); WT at 1.5m Below GL &amp; 4.5m below GL (Right)</v>
      </c>
      <c r="L112" s="155" t="str">
        <f>VLOOKUP(Table2_2[[#This Row],[load_combination]],'Load summary(original) and Ref'!B:AV,47,0)</f>
        <v>MAX VERT, MAX HORI,WL BASE END CONSTR,ULS NO LL</v>
      </c>
    </row>
    <row r="113" spans="1:12" hidden="1" x14ac:dyDescent="0.3">
      <c r="A113" t="s">
        <v>6</v>
      </c>
      <c r="B113" s="155" t="s">
        <v>261</v>
      </c>
      <c r="C113" s="155" t="s">
        <v>262</v>
      </c>
      <c r="D113" s="155">
        <v>40</v>
      </c>
      <c r="E113" t="s">
        <v>263</v>
      </c>
      <c r="F113" s="155">
        <v>0</v>
      </c>
      <c r="G113" t="s">
        <v>264</v>
      </c>
      <c r="H113" t="s">
        <v>264</v>
      </c>
      <c r="I113" t="s">
        <v>264</v>
      </c>
      <c r="J113" t="s">
        <v>264</v>
      </c>
      <c r="K113" s="155" t="str">
        <f>_xlfn.XLOOKUP(Table2_2[[#This Row],[load_case]],'Load summary(updated)'!$B$2:$B$44,'Load summary(updated)'!$A$2:$A$44)</f>
        <v>40-Uplift (Base); WT at 1.5m Below GL &amp; 4.5m below GL (Right)</v>
      </c>
      <c r="L113" s="155" t="str">
        <f>VLOOKUP(Table2_2[[#This Row],[load_combination]],'Load summary(original) and Ref'!B:AV,47,0)</f>
        <v>MAX VERT, MAX HORI,WL BASE END CONSTR,ULS NO LL</v>
      </c>
    </row>
    <row r="114" spans="1:12" hidden="1" x14ac:dyDescent="0.3">
      <c r="A114" t="s">
        <v>6</v>
      </c>
      <c r="B114" s="155" t="s">
        <v>261</v>
      </c>
      <c r="C114" s="155" t="s">
        <v>262</v>
      </c>
      <c r="D114" s="155">
        <v>41</v>
      </c>
      <c r="E114" t="s">
        <v>263</v>
      </c>
      <c r="F114" s="155">
        <v>0</v>
      </c>
      <c r="G114" t="s">
        <v>264</v>
      </c>
      <c r="H114" t="s">
        <v>264</v>
      </c>
      <c r="I114" t="s">
        <v>264</v>
      </c>
      <c r="J114" t="s">
        <v>264</v>
      </c>
      <c r="K114" s="155" t="str">
        <f>_xlfn.XLOOKUP(Table2_2[[#This Row],[load_case]],'Load summary(updated)'!$B$2:$B$44,'Load summary(updated)'!$A$2:$A$44)</f>
        <v>41-Hydrostatic Vertical Pressure (Roof); WT at 4.5m Below GL  &amp; 1.5m below GL (Right)</v>
      </c>
      <c r="L114" s="155" t="str">
        <f>VLOOKUP(Table2_2[[#This Row],[load_combination]],'Load summary(original) and Ref'!B:AV,47,0)</f>
        <v>MAX VERT, MAX HORI,WL BASE END CONSTR,ULS NO LL</v>
      </c>
    </row>
    <row r="115" spans="1:12" hidden="1" x14ac:dyDescent="0.3">
      <c r="A115" t="s">
        <v>6</v>
      </c>
      <c r="B115" s="155" t="s">
        <v>261</v>
      </c>
      <c r="C115" s="155" t="s">
        <v>262</v>
      </c>
      <c r="D115" s="155">
        <v>42</v>
      </c>
      <c r="E115" t="s">
        <v>263</v>
      </c>
      <c r="F115" s="155">
        <v>0</v>
      </c>
      <c r="G115" t="s">
        <v>264</v>
      </c>
      <c r="H115" t="s">
        <v>264</v>
      </c>
      <c r="I115" t="s">
        <v>264</v>
      </c>
      <c r="J115" t="s">
        <v>264</v>
      </c>
      <c r="K115" s="155" t="str">
        <f>_xlfn.XLOOKUP(Table2_2[[#This Row],[load_case]],'Load summary(updated)'!$B$2:$B$44,'Load summary(updated)'!$A$2:$A$44)</f>
        <v>42-Hydrostatic Lateral Pressure(Left &amp; Right); WT at 4.5m Below GL &amp; 1.5m below GL (Right)</v>
      </c>
      <c r="L115" s="155" t="str">
        <f>VLOOKUP(Table2_2[[#This Row],[load_combination]],'Load summary(original) and Ref'!B:AV,47,0)</f>
        <v>MAX VERT, MAX HORI,WL BASE END CONSTR,ULS NO LL</v>
      </c>
    </row>
    <row r="116" spans="1:12" hidden="1" x14ac:dyDescent="0.3">
      <c r="A116" t="s">
        <v>6</v>
      </c>
      <c r="B116" s="155" t="s">
        <v>261</v>
      </c>
      <c r="C116" s="155" t="s">
        <v>262</v>
      </c>
      <c r="D116" s="155">
        <v>43</v>
      </c>
      <c r="E116" t="s">
        <v>263</v>
      </c>
      <c r="F116" s="155">
        <v>0</v>
      </c>
      <c r="G116" t="s">
        <v>264</v>
      </c>
      <c r="H116" t="s">
        <v>264</v>
      </c>
      <c r="I116" t="s">
        <v>264</v>
      </c>
      <c r="J116" t="s">
        <v>264</v>
      </c>
      <c r="K116" s="155" t="str">
        <f>_xlfn.XLOOKUP(Table2_2[[#This Row],[load_case]],'Load summary(updated)'!$B$2:$B$44,'Load summary(updated)'!$A$2:$A$44)</f>
        <v>43-Uplift (Base); WT at 4.5m Below GL &amp; 1.5m below GL (Right)</v>
      </c>
      <c r="L116" s="155" t="str">
        <f>VLOOKUP(Table2_2[[#This Row],[load_combination]],'Load summary(original) and Ref'!B:AV,47,0)</f>
        <v>MAX VERT, MAX HORI,WL BASE END CONSTR,ULS NO LL</v>
      </c>
    </row>
    <row r="117" spans="1:12" hidden="1" x14ac:dyDescent="0.3">
      <c r="A117" t="s">
        <v>6</v>
      </c>
      <c r="B117" s="155" t="s">
        <v>261</v>
      </c>
      <c r="C117" s="155" t="s">
        <v>262</v>
      </c>
      <c r="D117" s="155">
        <v>51</v>
      </c>
      <c r="E117" t="s">
        <v>263</v>
      </c>
      <c r="F117" s="155">
        <v>0</v>
      </c>
      <c r="G117" t="s">
        <v>264</v>
      </c>
      <c r="H117" t="s">
        <v>264</v>
      </c>
      <c r="I117" t="s">
        <v>264</v>
      </c>
      <c r="J117" t="s">
        <v>264</v>
      </c>
      <c r="K117" s="155" t="str">
        <f>_xlfn.XLOOKUP(Table2_2[[#This Row],[load_case]],'Load summary(updated)'!$B$2:$B$44,'Load summary(updated)'!$A$2:$A$44)</f>
        <v>51-Internal Live Load</v>
      </c>
      <c r="L117" s="155" t="str">
        <f>VLOOKUP(Table2_2[[#This Row],[load_combination]],'Load summary(original) and Ref'!B:AV,47,0)</f>
        <v>MAX VERT, MAX HORI,WL BASE END CONSTR,ULS NO LL</v>
      </c>
    </row>
    <row r="118" spans="1:12" hidden="1" x14ac:dyDescent="0.3">
      <c r="A118" t="s">
        <v>6</v>
      </c>
      <c r="B118" s="155" t="s">
        <v>261</v>
      </c>
      <c r="C118" s="155" t="s">
        <v>262</v>
      </c>
      <c r="D118" s="155">
        <v>52</v>
      </c>
      <c r="E118" t="s">
        <v>263</v>
      </c>
      <c r="F118" s="155">
        <v>0</v>
      </c>
      <c r="G118" t="s">
        <v>264</v>
      </c>
      <c r="H118" t="s">
        <v>264</v>
      </c>
      <c r="I118" t="s">
        <v>264</v>
      </c>
      <c r="J118" t="s">
        <v>264</v>
      </c>
      <c r="K118" s="155" t="str">
        <f>_xlfn.XLOOKUP(Table2_2[[#This Row],[load_case]],'Load summary(updated)'!$B$2:$B$44,'Load summary(updated)'!$A$2:$A$44)</f>
        <v>52-Surcharge (Roof)</v>
      </c>
      <c r="L118" s="155" t="str">
        <f>VLOOKUP(Table2_2[[#This Row],[load_combination]],'Load summary(original) and Ref'!B:AV,47,0)</f>
        <v>MAX VERT, MAX HORI,WL BASE END CONSTR,ULS NO LL</v>
      </c>
    </row>
    <row r="119" spans="1:12" hidden="1" x14ac:dyDescent="0.3">
      <c r="A119" t="s">
        <v>6</v>
      </c>
      <c r="B119" s="155" t="s">
        <v>261</v>
      </c>
      <c r="C119" s="155" t="s">
        <v>262</v>
      </c>
      <c r="D119" s="155">
        <v>53</v>
      </c>
      <c r="E119" t="s">
        <v>263</v>
      </c>
      <c r="F119" s="155">
        <v>0</v>
      </c>
      <c r="G119" t="s">
        <v>264</v>
      </c>
      <c r="H119" t="s">
        <v>264</v>
      </c>
      <c r="I119" t="s">
        <v>264</v>
      </c>
      <c r="J119" t="s">
        <v>264</v>
      </c>
      <c r="K119" s="155" t="str">
        <f>_xlfn.XLOOKUP(Table2_2[[#This Row],[load_case]],'Load summary(updated)'!$B$2:$B$44,'Load summary(updated)'!$A$2:$A$44)</f>
        <v>53-Lateral Surcharge (Left &amp; Right)</v>
      </c>
      <c r="L119" s="155" t="str">
        <f>VLOOKUP(Table2_2[[#This Row],[load_combination]],'Load summary(original) and Ref'!B:AV,47,0)</f>
        <v>MAX VERT, MAX HORI,WL BASE END CONSTR,ULS NO LL</v>
      </c>
    </row>
    <row r="120" spans="1:12" hidden="1" x14ac:dyDescent="0.3">
      <c r="A120" t="s">
        <v>6</v>
      </c>
      <c r="B120" s="155" t="s">
        <v>261</v>
      </c>
      <c r="C120" s="155" t="s">
        <v>262</v>
      </c>
      <c r="D120" s="155">
        <v>54.1</v>
      </c>
      <c r="E120" t="s">
        <v>263</v>
      </c>
      <c r="F120" s="155">
        <v>0</v>
      </c>
      <c r="G120" t="s">
        <v>264</v>
      </c>
      <c r="H120" t="s">
        <v>264</v>
      </c>
      <c r="I120" t="s">
        <v>264</v>
      </c>
      <c r="J120" t="s">
        <v>264</v>
      </c>
      <c r="K120" s="155" t="str">
        <f>_xlfn.XLOOKUP(Table2_2[[#This Row],[load_case]],'Load summary(updated)'!$B$2:$B$44,'Load summary(updated)'!$A$2:$A$44)</f>
        <v>54-Lateral Surcharge (Left)  k0</v>
      </c>
      <c r="L120" s="155" t="str">
        <f>VLOOKUP(Table2_2[[#This Row],[load_combination]],'Load summary(original) and Ref'!B:AV,47,0)</f>
        <v>MAX VERT, MAX HORI,WL BASE END CONSTR,ULS NO LL</v>
      </c>
    </row>
    <row r="121" spans="1:12" hidden="1" x14ac:dyDescent="0.3">
      <c r="A121" t="s">
        <v>6</v>
      </c>
      <c r="B121" s="155" t="s">
        <v>261</v>
      </c>
      <c r="C121" s="155" t="s">
        <v>262</v>
      </c>
      <c r="D121" s="155">
        <v>54.2</v>
      </c>
      <c r="E121" t="s">
        <v>263</v>
      </c>
      <c r="F121" s="155">
        <v>0</v>
      </c>
      <c r="G121" t="s">
        <v>264</v>
      </c>
      <c r="H121" t="s">
        <v>264</v>
      </c>
      <c r="I121" t="s">
        <v>264</v>
      </c>
      <c r="J121" t="s">
        <v>264</v>
      </c>
      <c r="K121" s="155" t="str">
        <f>_xlfn.XLOOKUP(Table2_2[[#This Row],[load_case]],'Load summary(updated)'!$B$2:$B$44,'Load summary(updated)'!$A$2:$A$44)</f>
        <v>54-Lateral Surcharge (Left)  ka</v>
      </c>
      <c r="L121" s="155" t="str">
        <f>VLOOKUP(Table2_2[[#This Row],[load_combination]],'Load summary(original) and Ref'!B:AV,47,0)</f>
        <v>MAX VERT, MAX HORI,WL BASE END CONSTR,ULS NO LL</v>
      </c>
    </row>
    <row r="122" spans="1:12" hidden="1" x14ac:dyDescent="0.3">
      <c r="A122" t="s">
        <v>6</v>
      </c>
      <c r="B122" s="155" t="s">
        <v>261</v>
      </c>
      <c r="C122" s="155" t="s">
        <v>262</v>
      </c>
      <c r="D122" s="155">
        <v>55.1</v>
      </c>
      <c r="E122" t="s">
        <v>263</v>
      </c>
      <c r="F122" s="155">
        <v>0</v>
      </c>
      <c r="G122" t="s">
        <v>264</v>
      </c>
      <c r="H122" t="s">
        <v>264</v>
      </c>
      <c r="I122" t="s">
        <v>264</v>
      </c>
      <c r="J122" t="s">
        <v>264</v>
      </c>
      <c r="K122" s="155" t="str">
        <f>_xlfn.XLOOKUP(Table2_2[[#This Row],[load_case]],'Load summary(updated)'!$B$2:$B$44,'Load summary(updated)'!$A$2:$A$44)</f>
        <v>55-Lateral Surcharge (Right) k0</v>
      </c>
      <c r="L122" s="155" t="str">
        <f>VLOOKUP(Table2_2[[#This Row],[load_combination]],'Load summary(original) and Ref'!B:AV,47,0)</f>
        <v>MAX VERT, MAX HORI,WL BASE END CONSTR,ULS NO LL</v>
      </c>
    </row>
    <row r="123" spans="1:12" hidden="1" x14ac:dyDescent="0.3">
      <c r="A123" t="s">
        <v>6</v>
      </c>
      <c r="B123" s="155" t="s">
        <v>261</v>
      </c>
      <c r="C123" s="155" t="s">
        <v>262</v>
      </c>
      <c r="D123" s="155">
        <v>55.2</v>
      </c>
      <c r="E123" t="s">
        <v>263</v>
      </c>
      <c r="F123" s="155">
        <v>0</v>
      </c>
      <c r="G123" t="s">
        <v>264</v>
      </c>
      <c r="H123" t="s">
        <v>264</v>
      </c>
      <c r="I123" t="s">
        <v>264</v>
      </c>
      <c r="J123" t="s">
        <v>264</v>
      </c>
      <c r="K123" s="155" t="str">
        <f>_xlfn.XLOOKUP(Table2_2[[#This Row],[load_case]],'Load summary(updated)'!$B$2:$B$44,'Load summary(updated)'!$A$2:$A$44)</f>
        <v>55-Lateral Surcharge (Right) ka</v>
      </c>
      <c r="L123" s="155" t="str">
        <f>VLOOKUP(Table2_2[[#This Row],[load_combination]],'Load summary(original) and Ref'!B:AV,47,0)</f>
        <v>MAX VERT, MAX HORI,WL BASE END CONSTR,ULS NO LL</v>
      </c>
    </row>
    <row r="124" spans="1:12" hidden="1" x14ac:dyDescent="0.3">
      <c r="A124" s="180" t="s">
        <v>6</v>
      </c>
      <c r="B124" s="155" t="s">
        <v>261</v>
      </c>
      <c r="C124" s="155" t="s">
        <v>262</v>
      </c>
      <c r="D124" s="181">
        <v>56</v>
      </c>
      <c r="E124" t="s">
        <v>263</v>
      </c>
      <c r="F124" s="181">
        <v>1.5</v>
      </c>
      <c r="G124" t="s">
        <v>264</v>
      </c>
      <c r="H124" t="s">
        <v>264</v>
      </c>
      <c r="I124" t="s">
        <v>264</v>
      </c>
      <c r="J124" t="s">
        <v>264</v>
      </c>
      <c r="K124" s="178" t="str">
        <f>_xlfn.XLOOKUP(Table2_2[[#This Row],[load_case]],'Load summary(updated)'!$B$2:$B$44,'Load summary(updated)'!$A$2:$A$44)</f>
        <v>56-Construction Load (Roof)</v>
      </c>
      <c r="L124" s="178" t="str">
        <f>VLOOKUP(Table2_2[[#This Row],[load_combination]],'Load summary(original) and Ref'!B:AV,47,0)</f>
        <v>MAX VERT, MAX HORI,WL BASE END CONSTR,ULS NO LL</v>
      </c>
    </row>
    <row r="125" spans="1:12" hidden="1" x14ac:dyDescent="0.3">
      <c r="A125" s="180" t="s">
        <v>6</v>
      </c>
      <c r="B125" s="155" t="s">
        <v>261</v>
      </c>
      <c r="C125" s="155" t="s">
        <v>262</v>
      </c>
      <c r="D125" s="181">
        <v>57</v>
      </c>
      <c r="E125" t="s">
        <v>263</v>
      </c>
      <c r="F125" s="181">
        <v>1.5</v>
      </c>
      <c r="G125" t="s">
        <v>264</v>
      </c>
      <c r="H125" t="s">
        <v>264</v>
      </c>
      <c r="I125" t="s">
        <v>264</v>
      </c>
      <c r="J125" t="s">
        <v>264</v>
      </c>
      <c r="K125" s="178" t="str">
        <f>_xlfn.XLOOKUP(Table2_2[[#This Row],[load_case]],'Load summary(updated)'!$B$2:$B$44,'Load summary(updated)'!$A$2:$A$44)</f>
        <v>57-Lateral Construction (Left &amp; Right)</v>
      </c>
      <c r="L125" s="178" t="str">
        <f>VLOOKUP(Table2_2[[#This Row],[load_combination]],'Load summary(original) and Ref'!B:AV,47,0)</f>
        <v>MAX VERT, MAX HORI,WL BASE END CONSTR,ULS NO LL</v>
      </c>
    </row>
    <row r="126" spans="1:12" hidden="1" x14ac:dyDescent="0.3">
      <c r="A126" t="s">
        <v>6</v>
      </c>
      <c r="B126" s="155" t="s">
        <v>261</v>
      </c>
      <c r="C126" s="155" t="s">
        <v>262</v>
      </c>
      <c r="D126" s="155">
        <v>17.100000000000001</v>
      </c>
      <c r="E126" t="s">
        <v>263</v>
      </c>
      <c r="F126" s="155">
        <v>0</v>
      </c>
      <c r="G126" t="s">
        <v>264</v>
      </c>
      <c r="H126" t="s">
        <v>264</v>
      </c>
      <c r="I126" t="s">
        <v>264</v>
      </c>
      <c r="J126" t="s">
        <v>264</v>
      </c>
      <c r="K126" s="155" t="str">
        <f>_xlfn.XLOOKUP(Table2_2[[#This Row],[load_case]],'Load summary(updated)'!$B$2:$B$44,'Load summary(updated)'!$A$2:$A$44)</f>
        <v xml:space="preserve">Eff. Vertical Soil Pressure Roof, 4.5m excavation above Roof Slab </v>
      </c>
      <c r="L126" s="155" t="str">
        <f>VLOOKUP(Table2_2[[#This Row],[load_combination]],'Load summary(original) and Ref'!B:AV,47,0)</f>
        <v>MAX VERT, MAX HORI,WL BASE END CONSTR,ULS NO LL</v>
      </c>
    </row>
    <row r="127" spans="1:12" hidden="1" x14ac:dyDescent="0.3">
      <c r="A127" t="s">
        <v>6</v>
      </c>
      <c r="B127" s="155" t="s">
        <v>261</v>
      </c>
      <c r="C127" s="155" t="s">
        <v>262</v>
      </c>
      <c r="D127" s="155">
        <v>31.1</v>
      </c>
      <c r="E127" t="s">
        <v>263</v>
      </c>
      <c r="F127" s="155">
        <v>0</v>
      </c>
      <c r="G127" t="s">
        <v>264</v>
      </c>
      <c r="H127" t="s">
        <v>264</v>
      </c>
      <c r="I127" t="s">
        <v>264</v>
      </c>
      <c r="J127" t="s">
        <v>264</v>
      </c>
      <c r="K127" s="155" t="str">
        <f>_xlfn.XLOOKUP(Table2_2[[#This Row],[load_case]],'Load summary(updated)'!$B$2:$B$44,'Load summary(updated)'!$A$2:$A$44)</f>
        <v>Hydrostatic Vertical Roof, WT 4.5m BGL</v>
      </c>
      <c r="L127" s="155" t="str">
        <f>VLOOKUP(Table2_2[[#This Row],[load_combination]],'Load summary(original) and Ref'!B:AV,47,0)</f>
        <v>MAX VERT, MAX HORI,WL BASE END CONSTR,ULS NO LL</v>
      </c>
    </row>
    <row r="128" spans="1:12" hidden="1" x14ac:dyDescent="0.3">
      <c r="A128" s="180" t="s">
        <v>8</v>
      </c>
      <c r="B128" s="155" t="s">
        <v>261</v>
      </c>
      <c r="C128" s="155" t="s">
        <v>262</v>
      </c>
      <c r="D128" s="181">
        <v>1</v>
      </c>
      <c r="E128" t="s">
        <v>263</v>
      </c>
      <c r="F128" s="181">
        <v>1.35</v>
      </c>
      <c r="G128" t="s">
        <v>264</v>
      </c>
      <c r="H128" t="s">
        <v>264</v>
      </c>
      <c r="I128" t="s">
        <v>264</v>
      </c>
      <c r="J128" t="s">
        <v>264</v>
      </c>
      <c r="K128" s="178" t="str">
        <f>_xlfn.XLOOKUP(Table2_2[[#This Row],[load_case]],'Load summary(updated)'!$B$2:$B$44,'Load summary(updated)'!$A$2:$A$44)</f>
        <v>Self weight (Self-weight)</v>
      </c>
      <c r="L128" s="178" t="str">
        <f>VLOOKUP(Table2_2[[#This Row],[load_combination]],'Load summary(original) and Ref'!B:AV,47,0)</f>
        <v>MAX VERT, MIN HORI,WL -5,ULS</v>
      </c>
    </row>
    <row r="129" spans="1:12" hidden="1" x14ac:dyDescent="0.3">
      <c r="A129" s="180" t="s">
        <v>8</v>
      </c>
      <c r="B129" s="155" t="s">
        <v>261</v>
      </c>
      <c r="C129" s="155" t="s">
        <v>262</v>
      </c>
      <c r="D129" s="181">
        <v>2</v>
      </c>
      <c r="E129" t="s">
        <v>263</v>
      </c>
      <c r="F129" s="181">
        <v>1.35</v>
      </c>
      <c r="G129" t="s">
        <v>264</v>
      </c>
      <c r="H129" t="s">
        <v>264</v>
      </c>
      <c r="I129" t="s">
        <v>264</v>
      </c>
      <c r="J129" t="s">
        <v>264</v>
      </c>
      <c r="K129" s="178" t="str">
        <f>_xlfn.XLOOKUP(Table2_2[[#This Row],[load_case]],'Load summary(updated)'!$B$2:$B$44,'Load summary(updated)'!$A$2:$A$44)</f>
        <v>Permanent Superimposed Dead Load (Self-weight)</v>
      </c>
      <c r="L129" s="178" t="str">
        <f>VLOOKUP(Table2_2[[#This Row],[load_combination]],'Load summary(original) and Ref'!B:AV,47,0)</f>
        <v>MAX VERT, MIN HORI,WL -5,ULS</v>
      </c>
    </row>
    <row r="130" spans="1:12" hidden="1" x14ac:dyDescent="0.3">
      <c r="A130" s="180" t="s">
        <v>8</v>
      </c>
      <c r="B130" s="155" t="s">
        <v>261</v>
      </c>
      <c r="C130" s="155" t="s">
        <v>262</v>
      </c>
      <c r="D130" s="181">
        <v>3</v>
      </c>
      <c r="E130" t="s">
        <v>263</v>
      </c>
      <c r="F130" s="181">
        <v>1.35</v>
      </c>
      <c r="G130" t="s">
        <v>264</v>
      </c>
      <c r="H130" t="s">
        <v>264</v>
      </c>
      <c r="I130" t="s">
        <v>264</v>
      </c>
      <c r="J130" t="s">
        <v>264</v>
      </c>
      <c r="K130" s="178" t="str">
        <f>_xlfn.XLOOKUP(Table2_2[[#This Row],[load_case]],'Load summary(updated)'!$B$2:$B$44,'Load summary(updated)'!$A$2:$A$44)</f>
        <v>Pavement (Self-weight)</v>
      </c>
      <c r="L130" s="178" t="str">
        <f>VLOOKUP(Table2_2[[#This Row],[load_combination]],'Load summary(original) and Ref'!B:AV,47,0)</f>
        <v>MAX VERT, MIN HORI,WL -5,ULS</v>
      </c>
    </row>
    <row r="131" spans="1:12" hidden="1" x14ac:dyDescent="0.3">
      <c r="A131" t="s">
        <v>8</v>
      </c>
      <c r="B131" s="155" t="s">
        <v>261</v>
      </c>
      <c r="C131" s="155" t="s">
        <v>262</v>
      </c>
      <c r="D131" s="155">
        <v>4</v>
      </c>
      <c r="E131" t="s">
        <v>263</v>
      </c>
      <c r="F131" s="155">
        <v>0</v>
      </c>
      <c r="G131" t="s">
        <v>264</v>
      </c>
      <c r="H131" t="s">
        <v>264</v>
      </c>
      <c r="I131" t="s">
        <v>264</v>
      </c>
      <c r="J131" t="s">
        <v>264</v>
      </c>
      <c r="K131" s="155" t="str">
        <f>_xlfn.XLOOKUP(Table2_2[[#This Row],[load_case]],'Load summary(updated)'!$B$2:$B$44,'Load summary(updated)'!$A$2:$A$44)</f>
        <v>Horizontal Soil Pressure  due to Pavement self-weight at Rest K0 (Self-
weight)</v>
      </c>
      <c r="L131" s="155" t="str">
        <f>VLOOKUP(Table2_2[[#This Row],[load_combination]],'Load summary(original) and Ref'!B:AV,47,0)</f>
        <v>MAX VERT, MIN HORI,WL -5,ULS</v>
      </c>
    </row>
    <row r="132" spans="1:12" hidden="1" x14ac:dyDescent="0.3">
      <c r="A132" s="180" t="s">
        <v>8</v>
      </c>
      <c r="B132" s="155" t="s">
        <v>261</v>
      </c>
      <c r="C132" s="155" t="s">
        <v>262</v>
      </c>
      <c r="D132" s="181">
        <v>5</v>
      </c>
      <c r="E132" t="s">
        <v>263</v>
      </c>
      <c r="F132" s="181">
        <v>1</v>
      </c>
      <c r="G132" t="s">
        <v>264</v>
      </c>
      <c r="H132" t="s">
        <v>264</v>
      </c>
      <c r="I132" t="s">
        <v>264</v>
      </c>
      <c r="J132" t="s">
        <v>264</v>
      </c>
      <c r="K132" s="178" t="str">
        <f>_xlfn.XLOOKUP(Table2_2[[#This Row],[load_case]],'Load summary(updated)'!$B$2:$B$44,'Load summary(updated)'!$A$2:$A$44)</f>
        <v>Horizontal Soil Pressure due to Pavement self-weight at Active Ka (Self-
weight)</v>
      </c>
      <c r="L132" s="178" t="str">
        <f>VLOOKUP(Table2_2[[#This Row],[load_combination]],'Load summary(original) and Ref'!B:AV,47,0)</f>
        <v>MAX VERT, MIN HORI,WL -5,ULS</v>
      </c>
    </row>
    <row r="133" spans="1:12" hidden="1" x14ac:dyDescent="0.3">
      <c r="A133" t="s">
        <v>8</v>
      </c>
      <c r="B133" s="155" t="s">
        <v>261</v>
      </c>
      <c r="C133" s="155" t="s">
        <v>262</v>
      </c>
      <c r="D133" s="155">
        <v>11</v>
      </c>
      <c r="E133" t="s">
        <v>263</v>
      </c>
      <c r="F133" s="155">
        <v>0</v>
      </c>
      <c r="G133" t="s">
        <v>264</v>
      </c>
      <c r="H133" t="s">
        <v>264</v>
      </c>
      <c r="I133" t="s">
        <v>264</v>
      </c>
      <c r="J133" t="s">
        <v>264</v>
      </c>
      <c r="K133" s="155" t="str">
        <f>_xlfn.XLOOKUP(Table2_2[[#This Row],[load_case]],'Load summary(updated)'!$B$2:$B$44,'Load summary(updated)'!$A$2:$A$44)</f>
        <v>Eff. Vertical Soil Pressure, WL at GL &amp; +1.0m &amp; base</v>
      </c>
      <c r="L133" s="155" t="str">
        <f>VLOOKUP(Table2_2[[#This Row],[load_combination]],'Load summary(original) and Ref'!B:AV,47,0)</f>
        <v>MAX VERT, MIN HORI,WL -5,ULS</v>
      </c>
    </row>
    <row r="134" spans="1:12" hidden="1" x14ac:dyDescent="0.3">
      <c r="A134" t="s">
        <v>8</v>
      </c>
      <c r="B134" s="155" t="s">
        <v>261</v>
      </c>
      <c r="C134" s="155" t="s">
        <v>262</v>
      </c>
      <c r="D134" s="155">
        <v>12</v>
      </c>
      <c r="E134" t="s">
        <v>263</v>
      </c>
      <c r="F134" s="155">
        <v>0</v>
      </c>
      <c r="G134" t="s">
        <v>264</v>
      </c>
      <c r="H134" t="s">
        <v>264</v>
      </c>
      <c r="I134" t="s">
        <v>264</v>
      </c>
      <c r="J134" t="s">
        <v>264</v>
      </c>
      <c r="K134" s="155" t="str">
        <f>_xlfn.XLOOKUP(Table2_2[[#This Row],[load_case]],'Load summary(updated)'!$B$2:$B$44,'Load summary(updated)'!$A$2:$A$44)</f>
        <v>Eff. Horizontal Soil Pressure at Rest, K0, WL at GL &amp; +1.0m &amp; base L&amp;R</v>
      </c>
      <c r="L134" s="155" t="str">
        <f>VLOOKUP(Table2_2[[#This Row],[load_combination]],'Load summary(original) and Ref'!B:AV,47,0)</f>
        <v>MAX VERT, MIN HORI,WL -5,ULS</v>
      </c>
    </row>
    <row r="135" spans="1:12" hidden="1" x14ac:dyDescent="0.3">
      <c r="A135" s="180" t="s">
        <v>8</v>
      </c>
      <c r="B135" s="155" t="s">
        <v>261</v>
      </c>
      <c r="C135" s="155" t="s">
        <v>262</v>
      </c>
      <c r="D135" s="181">
        <v>13</v>
      </c>
      <c r="E135" t="s">
        <v>263</v>
      </c>
      <c r="F135" s="181">
        <v>1.35</v>
      </c>
      <c r="G135" t="s">
        <v>264</v>
      </c>
      <c r="H135" t="s">
        <v>264</v>
      </c>
      <c r="I135" t="s">
        <v>264</v>
      </c>
      <c r="J135" t="s">
        <v>264</v>
      </c>
      <c r="K135" s="178" t="str">
        <f>_xlfn.XLOOKUP(Table2_2[[#This Row],[load_case]],'Load summary(updated)'!$B$2:$B$44,'Load summary(updated)'!$A$2:$A$44)</f>
        <v>Total Vertical Soil Pressure Roof, WT at 5.0m BGL</v>
      </c>
      <c r="L135" s="178" t="str">
        <f>VLOOKUP(Table2_2[[#This Row],[load_combination]],'Load summary(original) and Ref'!B:AV,47,0)</f>
        <v>MAX VERT, MIN HORI,WL -5,ULS</v>
      </c>
    </row>
    <row r="136" spans="1:12" hidden="1" x14ac:dyDescent="0.3">
      <c r="A136" s="180" t="s">
        <v>8</v>
      </c>
      <c r="B136" s="155" t="s">
        <v>261</v>
      </c>
      <c r="C136" s="155" t="s">
        <v>262</v>
      </c>
      <c r="D136" s="181">
        <v>14</v>
      </c>
      <c r="E136" t="s">
        <v>263</v>
      </c>
      <c r="F136" s="181">
        <v>1</v>
      </c>
      <c r="G136" t="s">
        <v>264</v>
      </c>
      <c r="H136" t="s">
        <v>264</v>
      </c>
      <c r="I136" t="s">
        <v>264</v>
      </c>
      <c r="J136" t="s">
        <v>264</v>
      </c>
      <c r="K136" s="178" t="str">
        <f>_xlfn.XLOOKUP(Table2_2[[#This Row],[load_case]],'Load summary(updated)'!$B$2:$B$44,'Load summary(updated)'!$A$2:$A$44)</f>
        <v xml:space="preserve">Eff. Horizontal Soil Pressure at Active, Ka, WT at 5.0mBGL L&amp;R </v>
      </c>
      <c r="L136" s="178" t="str">
        <f>VLOOKUP(Table2_2[[#This Row],[load_combination]],'Load summary(original) and Ref'!B:AV,47,0)</f>
        <v>MAX VERT, MIN HORI,WL -5,ULS</v>
      </c>
    </row>
    <row r="137" spans="1:12" hidden="1" x14ac:dyDescent="0.3">
      <c r="A137" t="s">
        <v>8</v>
      </c>
      <c r="B137" s="155" t="s">
        <v>261</v>
      </c>
      <c r="C137" s="155" t="s">
        <v>262</v>
      </c>
      <c r="D137" s="155">
        <v>15</v>
      </c>
      <c r="E137" t="s">
        <v>263</v>
      </c>
      <c r="F137" s="155">
        <v>0</v>
      </c>
      <c r="G137" t="s">
        <v>264</v>
      </c>
      <c r="H137" t="s">
        <v>264</v>
      </c>
      <c r="I137" t="s">
        <v>264</v>
      </c>
      <c r="J137" t="s">
        <v>264</v>
      </c>
      <c r="K137" s="155" t="str">
        <f>_xlfn.XLOOKUP(Table2_2[[#This Row],[load_case]],'Load summary(updated)'!$B$2:$B$44,'Load summary(updated)'!$A$2:$A$44)</f>
        <v>Eff. Vertical Soil Pressure, WL at base</v>
      </c>
      <c r="L137" s="155" t="str">
        <f>VLOOKUP(Table2_2[[#This Row],[load_combination]],'Load summary(original) and Ref'!B:AV,47,0)</f>
        <v>MAX VERT, MIN HORI,WL -5,ULS</v>
      </c>
    </row>
    <row r="138" spans="1:12" hidden="1" x14ac:dyDescent="0.3">
      <c r="A138" t="s">
        <v>8</v>
      </c>
      <c r="B138" s="155" t="s">
        <v>261</v>
      </c>
      <c r="C138" s="155" t="s">
        <v>262</v>
      </c>
      <c r="D138" s="155">
        <v>16</v>
      </c>
      <c r="E138" t="s">
        <v>263</v>
      </c>
      <c r="F138" s="155">
        <v>0</v>
      </c>
      <c r="G138" t="s">
        <v>264</v>
      </c>
      <c r="H138" t="s">
        <v>264</v>
      </c>
      <c r="I138" t="s">
        <v>264</v>
      </c>
      <c r="J138" t="s">
        <v>264</v>
      </c>
      <c r="K138" s="155" t="str">
        <f>_xlfn.XLOOKUP(Table2_2[[#This Row],[load_case]],'Load summary(updated)'!$B$2:$B$44,'Load summary(updated)'!$A$2:$A$44)</f>
        <v>Eff. Horizontal Soil Pressure at Rest, K0, WL at base (L&amp;R)</v>
      </c>
      <c r="L138" s="155" t="str">
        <f>VLOOKUP(Table2_2[[#This Row],[load_combination]],'Load summary(original) and Ref'!B:AV,47,0)</f>
        <v>MAX VERT, MIN HORI,WL -5,ULS</v>
      </c>
    </row>
    <row r="139" spans="1:12" hidden="1" x14ac:dyDescent="0.3">
      <c r="A139" t="s">
        <v>8</v>
      </c>
      <c r="B139" s="155" t="s">
        <v>261</v>
      </c>
      <c r="C139" s="155" t="s">
        <v>262</v>
      </c>
      <c r="D139" s="155">
        <v>17</v>
      </c>
      <c r="E139" t="s">
        <v>263</v>
      </c>
      <c r="F139" s="155">
        <v>0</v>
      </c>
      <c r="G139" t="s">
        <v>264</v>
      </c>
      <c r="H139" t="s">
        <v>264</v>
      </c>
      <c r="I139" t="s">
        <v>264</v>
      </c>
      <c r="J139" t="s">
        <v>264</v>
      </c>
      <c r="K139" s="155" t="str">
        <f>_xlfn.XLOOKUP(Table2_2[[#This Row],[load_case]],'Load summary(updated)'!$B$2:$B$44,'Load summary(updated)'!$A$2:$A$44)</f>
        <v xml:space="preserve">Eff. Vertical Soil Pressure Roof, 1.5m excavation above Roof Slab </v>
      </c>
      <c r="L139" s="155" t="str">
        <f>VLOOKUP(Table2_2[[#This Row],[load_combination]],'Load summary(original) and Ref'!B:AV,47,0)</f>
        <v>MAX VERT, MIN HORI,WL -5,ULS</v>
      </c>
    </row>
    <row r="140" spans="1:12" hidden="1" x14ac:dyDescent="0.3">
      <c r="A140" t="s">
        <v>8</v>
      </c>
      <c r="B140" s="155" t="s">
        <v>261</v>
      </c>
      <c r="C140" s="155" t="s">
        <v>262</v>
      </c>
      <c r="D140" s="155">
        <v>18</v>
      </c>
      <c r="E140" t="s">
        <v>263</v>
      </c>
      <c r="F140" s="155">
        <v>0</v>
      </c>
      <c r="G140" t="s">
        <v>264</v>
      </c>
      <c r="H140" t="s">
        <v>264</v>
      </c>
      <c r="I140" t="s">
        <v>264</v>
      </c>
      <c r="J140" t="s">
        <v>264</v>
      </c>
      <c r="K140" s="155" t="str">
        <f>_xlfn.XLOOKUP(Table2_2[[#This Row],[load_case]],'Load summary(updated)'!$B$2:$B$44,'Load summary(updated)'!$A$2:$A$44)</f>
        <v xml:space="preserve">Eff. Vertical Soil Pressure, WT at 1.5mBGL (L) and 4.5mBGL (R) </v>
      </c>
      <c r="L140" s="155" t="str">
        <f>VLOOKUP(Table2_2[[#This Row],[load_combination]],'Load summary(original) and Ref'!B:AV,47,0)</f>
        <v>MAX VERT, MIN HORI,WL -5,ULS</v>
      </c>
    </row>
    <row r="141" spans="1:12" hidden="1" x14ac:dyDescent="0.3">
      <c r="A141" t="s">
        <v>8</v>
      </c>
      <c r="B141" s="155" t="s">
        <v>261</v>
      </c>
      <c r="C141" s="155" t="s">
        <v>262</v>
      </c>
      <c r="D141" s="155">
        <v>19</v>
      </c>
      <c r="E141" t="s">
        <v>263</v>
      </c>
      <c r="F141" s="155">
        <v>0</v>
      </c>
      <c r="G141" t="s">
        <v>264</v>
      </c>
      <c r="H141" t="s">
        <v>264</v>
      </c>
      <c r="I141" t="s">
        <v>264</v>
      </c>
      <c r="J141" t="s">
        <v>264</v>
      </c>
      <c r="K141" s="155" t="str">
        <f>_xlfn.XLOOKUP(Table2_2[[#This Row],[load_case]],'Load summary(updated)'!$B$2:$B$44,'Load summary(updated)'!$A$2:$A$44)</f>
        <v>Eff. Horizontal Soil Pressure at Rest, K0, WT at 1.5mBGL (L) and 
4.5mBGL (R) L</v>
      </c>
      <c r="L141" s="155" t="str">
        <f>VLOOKUP(Table2_2[[#This Row],[load_combination]],'Load summary(original) and Ref'!B:AV,47,0)</f>
        <v>MAX VERT, MIN HORI,WL -5,ULS</v>
      </c>
    </row>
    <row r="142" spans="1:12" hidden="1" x14ac:dyDescent="0.3">
      <c r="A142" t="s">
        <v>8</v>
      </c>
      <c r="B142" s="155" t="s">
        <v>261</v>
      </c>
      <c r="C142" s="155" t="s">
        <v>262</v>
      </c>
      <c r="D142" s="155">
        <v>20</v>
      </c>
      <c r="E142" t="s">
        <v>263</v>
      </c>
      <c r="F142" s="155">
        <v>0</v>
      </c>
      <c r="G142" t="s">
        <v>264</v>
      </c>
      <c r="H142" t="s">
        <v>264</v>
      </c>
      <c r="I142" t="s">
        <v>264</v>
      </c>
      <c r="J142" t="s">
        <v>264</v>
      </c>
      <c r="K142" s="155" t="str">
        <f>_xlfn.XLOOKUP(Table2_2[[#This Row],[load_case]],'Load summary(updated)'!$B$2:$B$44,'Load summary(updated)'!$A$2:$A$44)</f>
        <v xml:space="preserve">Eff. Horizontal Soil Pressure at Active, Ka,, WT at 1.5mBGL (L) and 
4.5mBGL (R) R </v>
      </c>
      <c r="L142" s="155" t="str">
        <f>VLOOKUP(Table2_2[[#This Row],[load_combination]],'Load summary(original) and Ref'!B:AV,47,0)</f>
        <v>MAX VERT, MIN HORI,WL -5,ULS</v>
      </c>
    </row>
    <row r="143" spans="1:12" hidden="1" x14ac:dyDescent="0.3">
      <c r="A143" t="s">
        <v>8</v>
      </c>
      <c r="B143" s="155" t="s">
        <v>261</v>
      </c>
      <c r="C143" s="155" t="s">
        <v>262</v>
      </c>
      <c r="D143" s="155">
        <v>21</v>
      </c>
      <c r="E143" t="s">
        <v>263</v>
      </c>
      <c r="F143" s="155">
        <v>0</v>
      </c>
      <c r="G143" t="s">
        <v>264</v>
      </c>
      <c r="H143" t="s">
        <v>264</v>
      </c>
      <c r="I143" t="s">
        <v>264</v>
      </c>
      <c r="J143" t="s">
        <v>264</v>
      </c>
      <c r="K143" s="155" t="str">
        <f>_xlfn.XLOOKUP(Table2_2[[#This Row],[load_case]],'Load summary(updated)'!$B$2:$B$44,'Load summary(updated)'!$A$2:$A$44)</f>
        <v xml:space="preserve">Eff. Vertical Soil Pressure, WT at 1.5mBGL (R) and 4.5mBGL (L) </v>
      </c>
      <c r="L143" s="155" t="str">
        <f>VLOOKUP(Table2_2[[#This Row],[load_combination]],'Load summary(original) and Ref'!B:AV,47,0)</f>
        <v>MAX VERT, MIN HORI,WL -5,ULS</v>
      </c>
    </row>
    <row r="144" spans="1:12" hidden="1" x14ac:dyDescent="0.3">
      <c r="A144" t="s">
        <v>8</v>
      </c>
      <c r="B144" s="155" t="s">
        <v>261</v>
      </c>
      <c r="C144" s="155" t="s">
        <v>262</v>
      </c>
      <c r="D144" s="155">
        <v>22</v>
      </c>
      <c r="E144" t="s">
        <v>263</v>
      </c>
      <c r="F144" s="155">
        <v>0</v>
      </c>
      <c r="G144" t="s">
        <v>264</v>
      </c>
      <c r="H144" t="s">
        <v>264</v>
      </c>
      <c r="I144" t="s">
        <v>264</v>
      </c>
      <c r="J144" t="s">
        <v>264</v>
      </c>
      <c r="K144" s="155" t="str">
        <f>_xlfn.XLOOKUP(Table2_2[[#This Row],[load_case]],'Load summary(updated)'!$B$2:$B$44,'Load summary(updated)'!$A$2:$A$44)</f>
        <v>Eff. Horizontal Soil Pressure at Rest, K0,, WT at 1.5mBGL (R) and 
4.5mBGL (L) R</v>
      </c>
      <c r="L144" s="155" t="str">
        <f>VLOOKUP(Table2_2[[#This Row],[load_combination]],'Load summary(original) and Ref'!B:AV,47,0)</f>
        <v>MAX VERT, MIN HORI,WL -5,ULS</v>
      </c>
    </row>
    <row r="145" spans="1:12" hidden="1" x14ac:dyDescent="0.3">
      <c r="A145" t="s">
        <v>8</v>
      </c>
      <c r="B145" s="155" t="s">
        <v>261</v>
      </c>
      <c r="C145" s="155" t="s">
        <v>262</v>
      </c>
      <c r="D145" s="155">
        <v>23</v>
      </c>
      <c r="E145" t="s">
        <v>263</v>
      </c>
      <c r="F145" s="155">
        <v>0</v>
      </c>
      <c r="G145" t="s">
        <v>264</v>
      </c>
      <c r="H145" t="s">
        <v>264</v>
      </c>
      <c r="I145" t="s">
        <v>264</v>
      </c>
      <c r="J145" t="s">
        <v>264</v>
      </c>
      <c r="K145" s="155" t="str">
        <f>_xlfn.XLOOKUP(Table2_2[[#This Row],[load_case]],'Load summary(updated)'!$B$2:$B$44,'Load summary(updated)'!$A$2:$A$44)</f>
        <v>Eff. Horizontal Soil Pressure at Active, Ka,, WT at 1.5mBGL (R) and 
4.5mBGL (L)  L</v>
      </c>
      <c r="L145" s="155" t="str">
        <f>VLOOKUP(Table2_2[[#This Row],[load_combination]],'Load summary(original) and Ref'!B:AV,47,0)</f>
        <v>MAX VERT, MIN HORI,WL -5,ULS</v>
      </c>
    </row>
    <row r="146" spans="1:12" hidden="1" x14ac:dyDescent="0.3">
      <c r="A146" t="s">
        <v>8</v>
      </c>
      <c r="B146" s="155" t="s">
        <v>261</v>
      </c>
      <c r="C146" s="155" t="s">
        <v>262</v>
      </c>
      <c r="D146" s="155">
        <v>31</v>
      </c>
      <c r="E146" t="s">
        <v>263</v>
      </c>
      <c r="F146" s="155">
        <v>0</v>
      </c>
      <c r="G146" t="s">
        <v>264</v>
      </c>
      <c r="H146" t="s">
        <v>264</v>
      </c>
      <c r="I146" t="s">
        <v>264</v>
      </c>
      <c r="J146" t="s">
        <v>264</v>
      </c>
      <c r="K146" s="155" t="str">
        <f>_xlfn.XLOOKUP(Table2_2[[#This Row],[load_case]],'Load summary(updated)'!$B$2:$B$44,'Load summary(updated)'!$A$2:$A$44)</f>
        <v xml:space="preserve">Hydrostatic Vertical Roof, WT at GL </v>
      </c>
      <c r="L146" s="155" t="str">
        <f>VLOOKUP(Table2_2[[#This Row],[load_combination]],'Load summary(original) and Ref'!B:AV,47,0)</f>
        <v>MAX VERT, MIN HORI,WL -5,ULS</v>
      </c>
    </row>
    <row r="147" spans="1:12" hidden="1" x14ac:dyDescent="0.3">
      <c r="A147" t="s">
        <v>8</v>
      </c>
      <c r="B147" s="155" t="s">
        <v>261</v>
      </c>
      <c r="C147" s="155" t="s">
        <v>262</v>
      </c>
      <c r="D147" s="155">
        <v>32</v>
      </c>
      <c r="E147" t="s">
        <v>263</v>
      </c>
      <c r="F147" s="155">
        <v>0</v>
      </c>
      <c r="G147" t="s">
        <v>264</v>
      </c>
      <c r="H147" t="s">
        <v>264</v>
      </c>
      <c r="I147" t="s">
        <v>264</v>
      </c>
      <c r="J147" t="s">
        <v>264</v>
      </c>
      <c r="K147" s="155" t="str">
        <f>_xlfn.XLOOKUP(Table2_2[[#This Row],[load_case]],'Load summary(updated)'!$B$2:$B$44,'Load summary(updated)'!$A$2:$A$44)</f>
        <v xml:space="preserve">Hydrostatic Lateral , WT at GL L&amp;R </v>
      </c>
      <c r="L147" s="155" t="str">
        <f>VLOOKUP(Table2_2[[#This Row],[load_combination]],'Load summary(original) and Ref'!B:AV,47,0)</f>
        <v>MAX VERT, MIN HORI,WL -5,ULS</v>
      </c>
    </row>
    <row r="148" spans="1:12" hidden="1" x14ac:dyDescent="0.3">
      <c r="A148" t="s">
        <v>8</v>
      </c>
      <c r="B148" s="155" t="s">
        <v>261</v>
      </c>
      <c r="C148" s="155" t="s">
        <v>262</v>
      </c>
      <c r="D148" s="155">
        <v>33</v>
      </c>
      <c r="E148" t="s">
        <v>263</v>
      </c>
      <c r="F148" s="155">
        <v>0</v>
      </c>
      <c r="G148" t="s">
        <v>264</v>
      </c>
      <c r="H148" t="s">
        <v>264</v>
      </c>
      <c r="I148" t="s">
        <v>264</v>
      </c>
      <c r="J148" t="s">
        <v>264</v>
      </c>
      <c r="K148" s="155" t="str">
        <f>_xlfn.XLOOKUP(Table2_2[[#This Row],[load_case]],'Load summary(updated)'!$B$2:$B$44,'Load summary(updated)'!$A$2:$A$44)</f>
        <v xml:space="preserve">Hydrostatic Uplift Base, WT at GL </v>
      </c>
      <c r="L148" s="155" t="str">
        <f>VLOOKUP(Table2_2[[#This Row],[load_combination]],'Load summary(original) and Ref'!B:AV,47,0)</f>
        <v>MAX VERT, MIN HORI,WL -5,ULS</v>
      </c>
    </row>
    <row r="149" spans="1:12" hidden="1" x14ac:dyDescent="0.3">
      <c r="A149" t="s">
        <v>8</v>
      </c>
      <c r="B149" s="155" t="s">
        <v>261</v>
      </c>
      <c r="C149" s="155" t="s">
        <v>262</v>
      </c>
      <c r="D149" s="155">
        <v>34</v>
      </c>
      <c r="E149" t="s">
        <v>263</v>
      </c>
      <c r="F149" s="155">
        <v>0</v>
      </c>
      <c r="G149" t="s">
        <v>264</v>
      </c>
      <c r="H149" t="s">
        <v>264</v>
      </c>
      <c r="I149" t="s">
        <v>264</v>
      </c>
      <c r="J149" t="s">
        <v>264</v>
      </c>
      <c r="K149" s="155" t="str">
        <f>_xlfn.XLOOKUP(Table2_2[[#This Row],[load_case]],'Load summary(updated)'!$B$2:$B$44,'Load summary(updated)'!$A$2:$A$44)</f>
        <v>Hydrostatic Vertical Roof, WT at FL +1.0m,Hydrostatic Lateral , WT at FL +1.0m  L&amp;R, Hydrostatic Uplift Base, WT at FL +1.0m</v>
      </c>
      <c r="L149" s="155" t="str">
        <f>VLOOKUP(Table2_2[[#This Row],[load_combination]],'Load summary(original) and Ref'!B:AV,47,0)</f>
        <v>MAX VERT, MIN HORI,WL -5,ULS</v>
      </c>
    </row>
    <row r="150" spans="1:12" hidden="1" x14ac:dyDescent="0.3">
      <c r="A150" s="180" t="s">
        <v>8</v>
      </c>
      <c r="B150" s="155" t="s">
        <v>261</v>
      </c>
      <c r="C150" s="155" t="s">
        <v>262</v>
      </c>
      <c r="D150" s="181">
        <v>35</v>
      </c>
      <c r="E150" t="s">
        <v>263</v>
      </c>
      <c r="F150" s="181">
        <v>1.35</v>
      </c>
      <c r="G150" t="s">
        <v>264</v>
      </c>
      <c r="H150" t="s">
        <v>264</v>
      </c>
      <c r="I150" t="s">
        <v>264</v>
      </c>
      <c r="J150" t="s">
        <v>264</v>
      </c>
      <c r="K150" s="178" t="str">
        <f>_xlfn.XLOOKUP(Table2_2[[#This Row],[load_case]],'Load summary(updated)'!$B$2:$B$44,'Load summary(updated)'!$A$2:$A$44)</f>
        <v xml:space="preserve">35-Hydrostatic Vertical + Uplift Pressure ; WT at 5m Below GL </v>
      </c>
      <c r="L150" s="178" t="str">
        <f>VLOOKUP(Table2_2[[#This Row],[load_combination]],'Load summary(original) and Ref'!B:AV,47,0)</f>
        <v>MAX VERT, MIN HORI,WL -5,ULS</v>
      </c>
    </row>
    <row r="151" spans="1:12" hidden="1" x14ac:dyDescent="0.3">
      <c r="A151" s="180" t="s">
        <v>8</v>
      </c>
      <c r="B151" s="155" t="s">
        <v>261</v>
      </c>
      <c r="C151" s="155" t="s">
        <v>262</v>
      </c>
      <c r="D151" s="181">
        <v>36</v>
      </c>
      <c r="E151" t="s">
        <v>263</v>
      </c>
      <c r="F151" s="181">
        <v>1</v>
      </c>
      <c r="G151" t="s">
        <v>264</v>
      </c>
      <c r="H151" t="s">
        <v>264</v>
      </c>
      <c r="I151" t="s">
        <v>264</v>
      </c>
      <c r="J151" t="s">
        <v>264</v>
      </c>
      <c r="K151" s="178" t="str">
        <f>_xlfn.XLOOKUP(Table2_2[[#This Row],[load_case]],'Load summary(updated)'!$B$2:$B$44,'Load summary(updated)'!$A$2:$A$44)</f>
        <v>36-Hydrostatic Lateral Pressure ( Left &amp; Right); WT at 5m Below GL</v>
      </c>
      <c r="L151" s="178" t="str">
        <f>VLOOKUP(Table2_2[[#This Row],[load_combination]],'Load summary(original) and Ref'!B:AV,47,0)</f>
        <v>MAX VERT, MIN HORI,WL -5,ULS</v>
      </c>
    </row>
    <row r="152" spans="1:12" hidden="1" x14ac:dyDescent="0.3">
      <c r="A152" t="s">
        <v>8</v>
      </c>
      <c r="B152" s="155" t="s">
        <v>261</v>
      </c>
      <c r="C152" s="155" t="s">
        <v>262</v>
      </c>
      <c r="D152" s="155">
        <v>37</v>
      </c>
      <c r="E152" t="s">
        <v>263</v>
      </c>
      <c r="F152" s="155">
        <v>0</v>
      </c>
      <c r="G152" t="s">
        <v>264</v>
      </c>
      <c r="H152" t="s">
        <v>264</v>
      </c>
      <c r="I152" t="s">
        <v>264</v>
      </c>
      <c r="J152" t="s">
        <v>264</v>
      </c>
      <c r="K152" s="155" t="str">
        <f>_xlfn.XLOOKUP(Table2_2[[#This Row],[load_case]],'Load summary(updated)'!$B$2:$B$44,'Load summary(updated)'!$A$2:$A$44)</f>
        <v>37-Hydrostatic Vertical and Uplift (Roof &amp; Base); WT at 1.5m below GL due to excavation</v>
      </c>
      <c r="L152" s="155" t="str">
        <f>VLOOKUP(Table2_2[[#This Row],[load_combination]],'Load summary(original) and Ref'!B:AV,47,0)</f>
        <v>MAX VERT, MIN HORI,WL -5,ULS</v>
      </c>
    </row>
    <row r="153" spans="1:12" hidden="1" x14ac:dyDescent="0.3">
      <c r="A153" t="s">
        <v>8</v>
      </c>
      <c r="B153" s="155" t="s">
        <v>261</v>
      </c>
      <c r="C153" s="155" t="s">
        <v>262</v>
      </c>
      <c r="D153" s="155">
        <v>38</v>
      </c>
      <c r="E153" t="s">
        <v>263</v>
      </c>
      <c r="F153" s="155">
        <v>0</v>
      </c>
      <c r="G153" t="s">
        <v>264</v>
      </c>
      <c r="H153" t="s">
        <v>264</v>
      </c>
      <c r="I153" t="s">
        <v>264</v>
      </c>
      <c r="J153" t="s">
        <v>264</v>
      </c>
      <c r="K153" s="155" t="str">
        <f>_xlfn.XLOOKUP(Table2_2[[#This Row],[load_case]],'Load summary(updated)'!$B$2:$B$44,'Load summary(updated)'!$A$2:$A$44)</f>
        <v>38-Hydrostatic Vertical Pressure (Roof); WT at 1.5m Below GL  &amp; 4.5m below GL (Right)</v>
      </c>
      <c r="L153" s="155" t="str">
        <f>VLOOKUP(Table2_2[[#This Row],[load_combination]],'Load summary(original) and Ref'!B:AV,47,0)</f>
        <v>MAX VERT, MIN HORI,WL -5,ULS</v>
      </c>
    </row>
    <row r="154" spans="1:12" hidden="1" x14ac:dyDescent="0.3">
      <c r="A154" t="s">
        <v>8</v>
      </c>
      <c r="B154" s="155" t="s">
        <v>261</v>
      </c>
      <c r="C154" s="155" t="s">
        <v>262</v>
      </c>
      <c r="D154" s="155">
        <v>39</v>
      </c>
      <c r="E154" t="s">
        <v>263</v>
      </c>
      <c r="F154" s="155">
        <v>0</v>
      </c>
      <c r="G154" t="s">
        <v>264</v>
      </c>
      <c r="H154" t="s">
        <v>264</v>
      </c>
      <c r="I154" t="s">
        <v>264</v>
      </c>
      <c r="J154" t="s">
        <v>264</v>
      </c>
      <c r="K154" s="155" t="str">
        <f>_xlfn.XLOOKUP(Table2_2[[#This Row],[load_case]],'Load summary(updated)'!$B$2:$B$44,'Load summary(updated)'!$A$2:$A$44)</f>
        <v>39-Hydrostatic Lateral Pressure(Left &amp; Right); WT at 1.5m Below GL &amp; 4.5m below GL (Right)</v>
      </c>
      <c r="L154" s="155" t="str">
        <f>VLOOKUP(Table2_2[[#This Row],[load_combination]],'Load summary(original) and Ref'!B:AV,47,0)</f>
        <v>MAX VERT, MIN HORI,WL -5,ULS</v>
      </c>
    </row>
    <row r="155" spans="1:12" hidden="1" x14ac:dyDescent="0.3">
      <c r="A155" t="s">
        <v>8</v>
      </c>
      <c r="B155" s="155" t="s">
        <v>261</v>
      </c>
      <c r="C155" s="155" t="s">
        <v>262</v>
      </c>
      <c r="D155" s="155">
        <v>40</v>
      </c>
      <c r="E155" t="s">
        <v>263</v>
      </c>
      <c r="F155" s="155">
        <v>0</v>
      </c>
      <c r="G155" t="s">
        <v>264</v>
      </c>
      <c r="H155" t="s">
        <v>264</v>
      </c>
      <c r="I155" t="s">
        <v>264</v>
      </c>
      <c r="J155" t="s">
        <v>264</v>
      </c>
      <c r="K155" s="155" t="str">
        <f>_xlfn.XLOOKUP(Table2_2[[#This Row],[load_case]],'Load summary(updated)'!$B$2:$B$44,'Load summary(updated)'!$A$2:$A$44)</f>
        <v>40-Uplift (Base); WT at 1.5m Below GL &amp; 4.5m below GL (Right)</v>
      </c>
      <c r="L155" s="155" t="str">
        <f>VLOOKUP(Table2_2[[#This Row],[load_combination]],'Load summary(original) and Ref'!B:AV,47,0)</f>
        <v>MAX VERT, MIN HORI,WL -5,ULS</v>
      </c>
    </row>
    <row r="156" spans="1:12" hidden="1" x14ac:dyDescent="0.3">
      <c r="A156" t="s">
        <v>8</v>
      </c>
      <c r="B156" s="155" t="s">
        <v>261</v>
      </c>
      <c r="C156" s="155" t="s">
        <v>262</v>
      </c>
      <c r="D156" s="155">
        <v>41</v>
      </c>
      <c r="E156" t="s">
        <v>263</v>
      </c>
      <c r="F156" s="155">
        <v>0</v>
      </c>
      <c r="G156" t="s">
        <v>264</v>
      </c>
      <c r="H156" t="s">
        <v>264</v>
      </c>
      <c r="I156" t="s">
        <v>264</v>
      </c>
      <c r="J156" t="s">
        <v>264</v>
      </c>
      <c r="K156" s="155" t="str">
        <f>_xlfn.XLOOKUP(Table2_2[[#This Row],[load_case]],'Load summary(updated)'!$B$2:$B$44,'Load summary(updated)'!$A$2:$A$44)</f>
        <v>41-Hydrostatic Vertical Pressure (Roof); WT at 4.5m Below GL  &amp; 1.5m below GL (Right)</v>
      </c>
      <c r="L156" s="155" t="str">
        <f>VLOOKUP(Table2_2[[#This Row],[load_combination]],'Load summary(original) and Ref'!B:AV,47,0)</f>
        <v>MAX VERT, MIN HORI,WL -5,ULS</v>
      </c>
    </row>
    <row r="157" spans="1:12" hidden="1" x14ac:dyDescent="0.3">
      <c r="A157" t="s">
        <v>8</v>
      </c>
      <c r="B157" s="155" t="s">
        <v>261</v>
      </c>
      <c r="C157" s="155" t="s">
        <v>262</v>
      </c>
      <c r="D157" s="155">
        <v>42</v>
      </c>
      <c r="E157" t="s">
        <v>263</v>
      </c>
      <c r="F157" s="155">
        <v>0</v>
      </c>
      <c r="G157" t="s">
        <v>264</v>
      </c>
      <c r="H157" t="s">
        <v>264</v>
      </c>
      <c r="I157" t="s">
        <v>264</v>
      </c>
      <c r="J157" t="s">
        <v>264</v>
      </c>
      <c r="K157" s="155" t="str">
        <f>_xlfn.XLOOKUP(Table2_2[[#This Row],[load_case]],'Load summary(updated)'!$B$2:$B$44,'Load summary(updated)'!$A$2:$A$44)</f>
        <v>42-Hydrostatic Lateral Pressure(Left &amp; Right); WT at 4.5m Below GL &amp; 1.5m below GL (Right)</v>
      </c>
      <c r="L157" s="155" t="str">
        <f>VLOOKUP(Table2_2[[#This Row],[load_combination]],'Load summary(original) and Ref'!B:AV,47,0)</f>
        <v>MAX VERT, MIN HORI,WL -5,ULS</v>
      </c>
    </row>
    <row r="158" spans="1:12" hidden="1" x14ac:dyDescent="0.3">
      <c r="A158" t="s">
        <v>8</v>
      </c>
      <c r="B158" s="155" t="s">
        <v>261</v>
      </c>
      <c r="C158" s="155" t="s">
        <v>262</v>
      </c>
      <c r="D158" s="155">
        <v>43</v>
      </c>
      <c r="E158" t="s">
        <v>263</v>
      </c>
      <c r="F158" s="155">
        <v>0</v>
      </c>
      <c r="G158" t="s">
        <v>264</v>
      </c>
      <c r="H158" t="s">
        <v>264</v>
      </c>
      <c r="I158" t="s">
        <v>264</v>
      </c>
      <c r="J158" t="s">
        <v>264</v>
      </c>
      <c r="K158" s="155" t="str">
        <f>_xlfn.XLOOKUP(Table2_2[[#This Row],[load_case]],'Load summary(updated)'!$B$2:$B$44,'Load summary(updated)'!$A$2:$A$44)</f>
        <v>43-Uplift (Base); WT at 4.5m Below GL &amp; 1.5m below GL (Right)</v>
      </c>
      <c r="L158" s="155" t="str">
        <f>VLOOKUP(Table2_2[[#This Row],[load_combination]],'Load summary(original) and Ref'!B:AV,47,0)</f>
        <v>MAX VERT, MIN HORI,WL -5,ULS</v>
      </c>
    </row>
    <row r="159" spans="1:12" hidden="1" x14ac:dyDescent="0.3">
      <c r="A159" s="180" t="s">
        <v>8</v>
      </c>
      <c r="B159" s="155" t="s">
        <v>261</v>
      </c>
      <c r="C159" s="155" t="s">
        <v>262</v>
      </c>
      <c r="D159" s="181">
        <v>51</v>
      </c>
      <c r="E159" t="s">
        <v>263</v>
      </c>
      <c r="F159" s="181">
        <v>1.5</v>
      </c>
      <c r="G159" t="s">
        <v>264</v>
      </c>
      <c r="H159" t="s">
        <v>264</v>
      </c>
      <c r="I159" t="s">
        <v>264</v>
      </c>
      <c r="J159" t="s">
        <v>264</v>
      </c>
      <c r="K159" s="178" t="str">
        <f>_xlfn.XLOOKUP(Table2_2[[#This Row],[load_case]],'Load summary(updated)'!$B$2:$B$44,'Load summary(updated)'!$A$2:$A$44)</f>
        <v>51-Internal Live Load</v>
      </c>
      <c r="L159" s="178" t="str">
        <f>VLOOKUP(Table2_2[[#This Row],[load_combination]],'Load summary(original) and Ref'!B:AV,47,0)</f>
        <v>MAX VERT, MIN HORI,WL -5,ULS</v>
      </c>
    </row>
    <row r="160" spans="1:12" hidden="1" x14ac:dyDescent="0.3">
      <c r="A160" s="180" t="s">
        <v>8</v>
      </c>
      <c r="B160" s="155" t="s">
        <v>261</v>
      </c>
      <c r="C160" s="155" t="s">
        <v>262</v>
      </c>
      <c r="D160" s="181">
        <v>52</v>
      </c>
      <c r="E160" t="s">
        <v>263</v>
      </c>
      <c r="F160" s="181">
        <v>1.5</v>
      </c>
      <c r="G160" t="s">
        <v>264</v>
      </c>
      <c r="H160" t="s">
        <v>264</v>
      </c>
      <c r="I160" t="s">
        <v>264</v>
      </c>
      <c r="J160" t="s">
        <v>264</v>
      </c>
      <c r="K160" s="178" t="str">
        <f>_xlfn.XLOOKUP(Table2_2[[#This Row],[load_case]],'Load summary(updated)'!$B$2:$B$44,'Load summary(updated)'!$A$2:$A$44)</f>
        <v>52-Surcharge (Roof)</v>
      </c>
      <c r="L160" s="178" t="str">
        <f>VLOOKUP(Table2_2[[#This Row],[load_combination]],'Load summary(original) and Ref'!B:AV,47,0)</f>
        <v>MAX VERT, MIN HORI,WL -5,ULS</v>
      </c>
    </row>
    <row r="161" spans="1:12" hidden="1" x14ac:dyDescent="0.3">
      <c r="A161" t="s">
        <v>8</v>
      </c>
      <c r="B161" s="155" t="s">
        <v>261</v>
      </c>
      <c r="C161" s="155" t="s">
        <v>262</v>
      </c>
      <c r="D161" s="155">
        <v>53</v>
      </c>
      <c r="E161" t="s">
        <v>263</v>
      </c>
      <c r="F161" s="155">
        <v>0</v>
      </c>
      <c r="G161" t="s">
        <v>264</v>
      </c>
      <c r="H161" t="s">
        <v>264</v>
      </c>
      <c r="I161" t="s">
        <v>264</v>
      </c>
      <c r="J161" t="s">
        <v>264</v>
      </c>
      <c r="K161" s="155" t="str">
        <f>_xlfn.XLOOKUP(Table2_2[[#This Row],[load_case]],'Load summary(updated)'!$B$2:$B$44,'Load summary(updated)'!$A$2:$A$44)</f>
        <v>53-Lateral Surcharge (Left &amp; Right)</v>
      </c>
      <c r="L161" s="155" t="str">
        <f>VLOOKUP(Table2_2[[#This Row],[load_combination]],'Load summary(original) and Ref'!B:AV,47,0)</f>
        <v>MAX VERT, MIN HORI,WL -5,ULS</v>
      </c>
    </row>
    <row r="162" spans="1:12" hidden="1" x14ac:dyDescent="0.3">
      <c r="A162" t="s">
        <v>8</v>
      </c>
      <c r="B162" s="155" t="s">
        <v>261</v>
      </c>
      <c r="C162" s="155" t="s">
        <v>262</v>
      </c>
      <c r="D162" s="155">
        <v>54.1</v>
      </c>
      <c r="E162" t="s">
        <v>263</v>
      </c>
      <c r="F162" s="155">
        <v>0</v>
      </c>
      <c r="G162" t="s">
        <v>264</v>
      </c>
      <c r="H162" t="s">
        <v>264</v>
      </c>
      <c r="I162" t="s">
        <v>264</v>
      </c>
      <c r="J162" t="s">
        <v>264</v>
      </c>
      <c r="K162" s="155" t="str">
        <f>_xlfn.XLOOKUP(Table2_2[[#This Row],[load_case]],'Load summary(updated)'!$B$2:$B$44,'Load summary(updated)'!$A$2:$A$44)</f>
        <v>54-Lateral Surcharge (Left)  k0</v>
      </c>
      <c r="L162" s="155" t="str">
        <f>VLOOKUP(Table2_2[[#This Row],[load_combination]],'Load summary(original) and Ref'!B:AV,47,0)</f>
        <v>MAX VERT, MIN HORI,WL -5,ULS</v>
      </c>
    </row>
    <row r="163" spans="1:12" hidden="1" x14ac:dyDescent="0.3">
      <c r="A163" t="s">
        <v>8</v>
      </c>
      <c r="B163" s="155" t="s">
        <v>261</v>
      </c>
      <c r="C163" s="155" t="s">
        <v>262</v>
      </c>
      <c r="D163" s="155">
        <v>54.2</v>
      </c>
      <c r="E163" t="s">
        <v>263</v>
      </c>
      <c r="F163" s="155">
        <v>0</v>
      </c>
      <c r="G163" t="s">
        <v>264</v>
      </c>
      <c r="H163" t="s">
        <v>264</v>
      </c>
      <c r="I163" t="s">
        <v>264</v>
      </c>
      <c r="J163" t="s">
        <v>264</v>
      </c>
      <c r="K163" s="155" t="str">
        <f>_xlfn.XLOOKUP(Table2_2[[#This Row],[load_case]],'Load summary(updated)'!$B$2:$B$44,'Load summary(updated)'!$A$2:$A$44)</f>
        <v>54-Lateral Surcharge (Left)  ka</v>
      </c>
      <c r="L163" s="155" t="str">
        <f>VLOOKUP(Table2_2[[#This Row],[load_combination]],'Load summary(original) and Ref'!B:AV,47,0)</f>
        <v>MAX VERT, MIN HORI,WL -5,ULS</v>
      </c>
    </row>
    <row r="164" spans="1:12" hidden="1" x14ac:dyDescent="0.3">
      <c r="A164" t="s">
        <v>8</v>
      </c>
      <c r="B164" s="155" t="s">
        <v>261</v>
      </c>
      <c r="C164" s="155" t="s">
        <v>262</v>
      </c>
      <c r="D164" s="155">
        <v>55.1</v>
      </c>
      <c r="E164" t="s">
        <v>263</v>
      </c>
      <c r="F164" s="155">
        <v>0</v>
      </c>
      <c r="G164" t="s">
        <v>264</v>
      </c>
      <c r="H164" t="s">
        <v>264</v>
      </c>
      <c r="I164" t="s">
        <v>264</v>
      </c>
      <c r="J164" t="s">
        <v>264</v>
      </c>
      <c r="K164" s="155" t="str">
        <f>_xlfn.XLOOKUP(Table2_2[[#This Row],[load_case]],'Load summary(updated)'!$B$2:$B$44,'Load summary(updated)'!$A$2:$A$44)</f>
        <v>55-Lateral Surcharge (Right) k0</v>
      </c>
      <c r="L164" s="155" t="str">
        <f>VLOOKUP(Table2_2[[#This Row],[load_combination]],'Load summary(original) and Ref'!B:AV,47,0)</f>
        <v>MAX VERT, MIN HORI,WL -5,ULS</v>
      </c>
    </row>
    <row r="165" spans="1:12" hidden="1" x14ac:dyDescent="0.3">
      <c r="A165" t="s">
        <v>8</v>
      </c>
      <c r="B165" s="155" t="s">
        <v>261</v>
      </c>
      <c r="C165" s="155" t="s">
        <v>262</v>
      </c>
      <c r="D165" s="155">
        <v>55.2</v>
      </c>
      <c r="E165" t="s">
        <v>263</v>
      </c>
      <c r="F165" s="155">
        <v>0</v>
      </c>
      <c r="G165" t="s">
        <v>264</v>
      </c>
      <c r="H165" t="s">
        <v>264</v>
      </c>
      <c r="I165" t="s">
        <v>264</v>
      </c>
      <c r="J165" t="s">
        <v>264</v>
      </c>
      <c r="K165" s="155" t="str">
        <f>_xlfn.XLOOKUP(Table2_2[[#This Row],[load_case]],'Load summary(updated)'!$B$2:$B$44,'Load summary(updated)'!$A$2:$A$44)</f>
        <v>55-Lateral Surcharge (Right) ka</v>
      </c>
      <c r="L165" s="155" t="str">
        <f>VLOOKUP(Table2_2[[#This Row],[load_combination]],'Load summary(original) and Ref'!B:AV,47,0)</f>
        <v>MAX VERT, MIN HORI,WL -5,ULS</v>
      </c>
    </row>
    <row r="166" spans="1:12" hidden="1" x14ac:dyDescent="0.3">
      <c r="A166" t="s">
        <v>8</v>
      </c>
      <c r="B166" s="155" t="s">
        <v>261</v>
      </c>
      <c r="C166" s="155" t="s">
        <v>262</v>
      </c>
      <c r="D166" s="155">
        <v>56</v>
      </c>
      <c r="E166" t="s">
        <v>263</v>
      </c>
      <c r="F166" s="155">
        <v>0</v>
      </c>
      <c r="G166" t="s">
        <v>264</v>
      </c>
      <c r="H166" t="s">
        <v>264</v>
      </c>
      <c r="I166" t="s">
        <v>264</v>
      </c>
      <c r="J166" t="s">
        <v>264</v>
      </c>
      <c r="K166" s="155" t="str">
        <f>_xlfn.XLOOKUP(Table2_2[[#This Row],[load_case]],'Load summary(updated)'!$B$2:$B$44,'Load summary(updated)'!$A$2:$A$44)</f>
        <v>56-Construction Load (Roof)</v>
      </c>
      <c r="L166" s="155" t="str">
        <f>VLOOKUP(Table2_2[[#This Row],[load_combination]],'Load summary(original) and Ref'!B:AV,47,0)</f>
        <v>MAX VERT, MIN HORI,WL -5,ULS</v>
      </c>
    </row>
    <row r="167" spans="1:12" hidden="1" x14ac:dyDescent="0.3">
      <c r="A167" t="s">
        <v>8</v>
      </c>
      <c r="B167" s="155" t="s">
        <v>261</v>
      </c>
      <c r="C167" s="155" t="s">
        <v>262</v>
      </c>
      <c r="D167" s="155">
        <v>57</v>
      </c>
      <c r="E167" t="s">
        <v>263</v>
      </c>
      <c r="F167" s="155">
        <v>0</v>
      </c>
      <c r="G167" t="s">
        <v>264</v>
      </c>
      <c r="H167" t="s">
        <v>264</v>
      </c>
      <c r="I167" t="s">
        <v>264</v>
      </c>
      <c r="J167" t="s">
        <v>264</v>
      </c>
      <c r="K167" s="155" t="str">
        <f>_xlfn.XLOOKUP(Table2_2[[#This Row],[load_case]],'Load summary(updated)'!$B$2:$B$44,'Load summary(updated)'!$A$2:$A$44)</f>
        <v>57-Lateral Construction (Left &amp; Right)</v>
      </c>
      <c r="L167" s="155" t="str">
        <f>VLOOKUP(Table2_2[[#This Row],[load_combination]],'Load summary(original) and Ref'!B:AV,47,0)</f>
        <v>MAX VERT, MIN HORI,WL -5,ULS</v>
      </c>
    </row>
    <row r="168" spans="1:12" hidden="1" x14ac:dyDescent="0.3">
      <c r="A168" t="s">
        <v>8</v>
      </c>
      <c r="B168" s="155" t="s">
        <v>261</v>
      </c>
      <c r="C168" s="155" t="s">
        <v>262</v>
      </c>
      <c r="D168" s="155">
        <v>17.100000000000001</v>
      </c>
      <c r="E168" t="s">
        <v>263</v>
      </c>
      <c r="F168" s="155">
        <v>0</v>
      </c>
      <c r="G168" t="s">
        <v>264</v>
      </c>
      <c r="H168" t="s">
        <v>264</v>
      </c>
      <c r="I168" t="s">
        <v>264</v>
      </c>
      <c r="J168" t="s">
        <v>264</v>
      </c>
      <c r="K168" s="155" t="str">
        <f>_xlfn.XLOOKUP(Table2_2[[#This Row],[load_case]],'Load summary(updated)'!$B$2:$B$44,'Load summary(updated)'!$A$2:$A$44)</f>
        <v xml:space="preserve">Eff. Vertical Soil Pressure Roof, 4.5m excavation above Roof Slab </v>
      </c>
      <c r="L168" s="155" t="str">
        <f>VLOOKUP(Table2_2[[#This Row],[load_combination]],'Load summary(original) and Ref'!B:AV,47,0)</f>
        <v>MAX VERT, MIN HORI,WL -5,ULS</v>
      </c>
    </row>
    <row r="169" spans="1:12" hidden="1" x14ac:dyDescent="0.3">
      <c r="A169" t="s">
        <v>8</v>
      </c>
      <c r="B169" s="155" t="s">
        <v>261</v>
      </c>
      <c r="C169" s="155" t="s">
        <v>262</v>
      </c>
      <c r="D169" s="155">
        <v>31.1</v>
      </c>
      <c r="E169" t="s">
        <v>263</v>
      </c>
      <c r="F169" s="155">
        <v>0</v>
      </c>
      <c r="G169" t="s">
        <v>264</v>
      </c>
      <c r="H169" t="s">
        <v>264</v>
      </c>
      <c r="I169" t="s">
        <v>264</v>
      </c>
      <c r="J169" t="s">
        <v>264</v>
      </c>
      <c r="K169" s="155" t="str">
        <f>_xlfn.XLOOKUP(Table2_2[[#This Row],[load_case]],'Load summary(updated)'!$B$2:$B$44,'Load summary(updated)'!$A$2:$A$44)</f>
        <v>Hydrostatic Vertical Roof, WT 4.5m BGL</v>
      </c>
      <c r="L169" s="155" t="str">
        <f>VLOOKUP(Table2_2[[#This Row],[load_combination]],'Load summary(original) and Ref'!B:AV,47,0)</f>
        <v>MAX VERT, MIN HORI,WL -5,ULS</v>
      </c>
    </row>
    <row r="170" spans="1:12" x14ac:dyDescent="0.3">
      <c r="A170" s="180" t="s">
        <v>10</v>
      </c>
      <c r="B170" s="155" t="s">
        <v>261</v>
      </c>
      <c r="C170" s="155" t="s">
        <v>262</v>
      </c>
      <c r="D170" s="181">
        <v>1</v>
      </c>
      <c r="E170" t="s">
        <v>263</v>
      </c>
      <c r="F170" s="181">
        <v>1</v>
      </c>
      <c r="G170" t="s">
        <v>264</v>
      </c>
      <c r="H170" t="s">
        <v>264</v>
      </c>
      <c r="I170" t="s">
        <v>264</v>
      </c>
      <c r="J170" t="s">
        <v>264</v>
      </c>
      <c r="K170" s="178" t="str">
        <f>_xlfn.XLOOKUP(Table2_2[[#This Row],[load_case]],'Load summary(updated)'!$B$2:$B$44,'Load summary(updated)'!$A$2:$A$44)</f>
        <v>Self weight (Self-weight)</v>
      </c>
      <c r="L170" s="178" t="str">
        <f>VLOOKUP(Table2_2[[#This Row],[load_combination]],'Load summary(original) and Ref'!B:AV,47,0)</f>
        <v>MIN VERT, MAX HORI,WL GL,ULS NO LL</v>
      </c>
    </row>
    <row r="171" spans="1:12" x14ac:dyDescent="0.3">
      <c r="A171" s="180" t="s">
        <v>10</v>
      </c>
      <c r="B171" s="155" t="s">
        <v>261</v>
      </c>
      <c r="C171" s="155" t="s">
        <v>262</v>
      </c>
      <c r="D171" s="181">
        <v>2</v>
      </c>
      <c r="E171" t="s">
        <v>263</v>
      </c>
      <c r="F171" s="181">
        <v>1</v>
      </c>
      <c r="G171" t="s">
        <v>264</v>
      </c>
      <c r="H171" t="s">
        <v>264</v>
      </c>
      <c r="I171" t="s">
        <v>264</v>
      </c>
      <c r="J171" t="s">
        <v>264</v>
      </c>
      <c r="K171" s="178" t="str">
        <f>_xlfn.XLOOKUP(Table2_2[[#This Row],[load_case]],'Load summary(updated)'!$B$2:$B$44,'Load summary(updated)'!$A$2:$A$44)</f>
        <v>Permanent Superimposed Dead Load (Self-weight)</v>
      </c>
      <c r="L171" s="178" t="str">
        <f>VLOOKUP(Table2_2[[#This Row],[load_combination]],'Load summary(original) and Ref'!B:AV,47,0)</f>
        <v>MIN VERT, MAX HORI,WL GL,ULS NO LL</v>
      </c>
    </row>
    <row r="172" spans="1:12" x14ac:dyDescent="0.3">
      <c r="A172" s="180" t="s">
        <v>10</v>
      </c>
      <c r="B172" s="155" t="s">
        <v>261</v>
      </c>
      <c r="C172" s="155" t="s">
        <v>262</v>
      </c>
      <c r="D172" s="181">
        <v>3</v>
      </c>
      <c r="E172" t="s">
        <v>263</v>
      </c>
      <c r="F172" s="181">
        <v>1</v>
      </c>
      <c r="G172" t="s">
        <v>264</v>
      </c>
      <c r="H172" t="s">
        <v>264</v>
      </c>
      <c r="I172" t="s">
        <v>264</v>
      </c>
      <c r="J172" t="s">
        <v>264</v>
      </c>
      <c r="K172" s="178" t="str">
        <f>_xlfn.XLOOKUP(Table2_2[[#This Row],[load_case]],'Load summary(updated)'!$B$2:$B$44,'Load summary(updated)'!$A$2:$A$44)</f>
        <v>Pavement (Self-weight)</v>
      </c>
      <c r="L172" s="178" t="str">
        <f>VLOOKUP(Table2_2[[#This Row],[load_combination]],'Load summary(original) and Ref'!B:AV,47,0)</f>
        <v>MIN VERT, MAX HORI,WL GL,ULS NO LL</v>
      </c>
    </row>
    <row r="173" spans="1:12" x14ac:dyDescent="0.3">
      <c r="A173" s="180" t="s">
        <v>10</v>
      </c>
      <c r="B173" s="155" t="s">
        <v>261</v>
      </c>
      <c r="C173" s="155" t="s">
        <v>262</v>
      </c>
      <c r="D173" s="181">
        <v>4</v>
      </c>
      <c r="E173" t="s">
        <v>263</v>
      </c>
      <c r="F173" s="181">
        <v>1.35</v>
      </c>
      <c r="G173" t="s">
        <v>264</v>
      </c>
      <c r="H173" t="s">
        <v>264</v>
      </c>
      <c r="I173" t="s">
        <v>264</v>
      </c>
      <c r="J173" t="s">
        <v>264</v>
      </c>
      <c r="K173" s="178" t="str">
        <f>_xlfn.XLOOKUP(Table2_2[[#This Row],[load_case]],'Load summary(updated)'!$B$2:$B$44,'Load summary(updated)'!$A$2:$A$44)</f>
        <v>Horizontal Soil Pressure  due to Pavement self-weight at Rest K0 (Self-
weight)</v>
      </c>
      <c r="L173" s="178" t="str">
        <f>VLOOKUP(Table2_2[[#This Row],[load_combination]],'Load summary(original) and Ref'!B:AV,47,0)</f>
        <v>MIN VERT, MAX HORI,WL GL,ULS NO LL</v>
      </c>
    </row>
    <row r="174" spans="1:12" hidden="1" x14ac:dyDescent="0.3">
      <c r="A174" t="s">
        <v>10</v>
      </c>
      <c r="B174" s="155" t="s">
        <v>261</v>
      </c>
      <c r="C174" s="155" t="s">
        <v>262</v>
      </c>
      <c r="D174" s="155">
        <v>5</v>
      </c>
      <c r="E174" t="s">
        <v>263</v>
      </c>
      <c r="F174" s="155">
        <v>0</v>
      </c>
      <c r="G174" t="s">
        <v>264</v>
      </c>
      <c r="H174" t="s">
        <v>264</v>
      </c>
      <c r="I174" t="s">
        <v>264</v>
      </c>
      <c r="J174" t="s">
        <v>264</v>
      </c>
      <c r="K174" s="155" t="str">
        <f>_xlfn.XLOOKUP(Table2_2[[#This Row],[load_case]],'Load summary(updated)'!$B$2:$B$44,'Load summary(updated)'!$A$2:$A$44)</f>
        <v>Horizontal Soil Pressure due to Pavement self-weight at Active Ka (Self-
weight)</v>
      </c>
      <c r="L174" s="155" t="str">
        <f>VLOOKUP(Table2_2[[#This Row],[load_combination]],'Load summary(original) and Ref'!B:AV,47,0)</f>
        <v>MIN VERT, MAX HORI,WL GL,ULS NO LL</v>
      </c>
    </row>
    <row r="175" spans="1:12" x14ac:dyDescent="0.3">
      <c r="A175" s="180" t="s">
        <v>10</v>
      </c>
      <c r="B175" s="155" t="s">
        <v>261</v>
      </c>
      <c r="C175" s="155" t="s">
        <v>262</v>
      </c>
      <c r="D175" s="181">
        <v>11</v>
      </c>
      <c r="E175" t="s">
        <v>263</v>
      </c>
      <c r="F175" s="181">
        <v>1</v>
      </c>
      <c r="G175" t="s">
        <v>264</v>
      </c>
      <c r="H175" t="s">
        <v>264</v>
      </c>
      <c r="I175" t="s">
        <v>264</v>
      </c>
      <c r="J175" t="s">
        <v>264</v>
      </c>
      <c r="K175" s="178" t="str">
        <f>_xlfn.XLOOKUP(Table2_2[[#This Row],[load_case]],'Load summary(updated)'!$B$2:$B$44,'Load summary(updated)'!$A$2:$A$44)</f>
        <v>Eff. Vertical Soil Pressure, WL at GL &amp; +1.0m &amp; base</v>
      </c>
      <c r="L175" s="178" t="str">
        <f>VLOOKUP(Table2_2[[#This Row],[load_combination]],'Load summary(original) and Ref'!B:AV,47,0)</f>
        <v>MIN VERT, MAX HORI,WL GL,ULS NO LL</v>
      </c>
    </row>
    <row r="176" spans="1:12" x14ac:dyDescent="0.3">
      <c r="A176" s="180" t="s">
        <v>10</v>
      </c>
      <c r="B176" s="155" t="s">
        <v>261</v>
      </c>
      <c r="C176" s="155" t="s">
        <v>262</v>
      </c>
      <c r="D176" s="181">
        <v>12</v>
      </c>
      <c r="E176" t="s">
        <v>263</v>
      </c>
      <c r="F176" s="181">
        <v>1.35</v>
      </c>
      <c r="G176" t="s">
        <v>264</v>
      </c>
      <c r="H176" t="s">
        <v>264</v>
      </c>
      <c r="I176" t="s">
        <v>264</v>
      </c>
      <c r="J176" t="s">
        <v>264</v>
      </c>
      <c r="K176" s="178" t="str">
        <f>_xlfn.XLOOKUP(Table2_2[[#This Row],[load_case]],'Load summary(updated)'!$B$2:$B$44,'Load summary(updated)'!$A$2:$A$44)</f>
        <v>Eff. Horizontal Soil Pressure at Rest, K0, WL at GL &amp; +1.0m &amp; base L&amp;R</v>
      </c>
      <c r="L176" s="178" t="str">
        <f>VLOOKUP(Table2_2[[#This Row],[load_combination]],'Load summary(original) and Ref'!B:AV,47,0)</f>
        <v>MIN VERT, MAX HORI,WL GL,ULS NO LL</v>
      </c>
    </row>
    <row r="177" spans="1:12" hidden="1" x14ac:dyDescent="0.3">
      <c r="A177" t="s">
        <v>10</v>
      </c>
      <c r="B177" s="155" t="s">
        <v>261</v>
      </c>
      <c r="C177" s="155" t="s">
        <v>262</v>
      </c>
      <c r="D177" s="155">
        <v>13</v>
      </c>
      <c r="E177" t="s">
        <v>263</v>
      </c>
      <c r="F177" s="155">
        <v>0</v>
      </c>
      <c r="G177" t="s">
        <v>264</v>
      </c>
      <c r="H177" t="s">
        <v>264</v>
      </c>
      <c r="I177" t="s">
        <v>264</v>
      </c>
      <c r="J177" t="s">
        <v>264</v>
      </c>
      <c r="K177" s="155" t="str">
        <f>_xlfn.XLOOKUP(Table2_2[[#This Row],[load_case]],'Load summary(updated)'!$B$2:$B$44,'Load summary(updated)'!$A$2:$A$44)</f>
        <v>Total Vertical Soil Pressure Roof, WT at 5.0m BGL</v>
      </c>
      <c r="L177" s="155" t="str">
        <f>VLOOKUP(Table2_2[[#This Row],[load_combination]],'Load summary(original) and Ref'!B:AV,47,0)</f>
        <v>MIN VERT, MAX HORI,WL GL,ULS NO LL</v>
      </c>
    </row>
    <row r="178" spans="1:12" hidden="1" x14ac:dyDescent="0.3">
      <c r="A178" t="s">
        <v>10</v>
      </c>
      <c r="B178" s="155" t="s">
        <v>261</v>
      </c>
      <c r="C178" s="155" t="s">
        <v>262</v>
      </c>
      <c r="D178" s="155">
        <v>14</v>
      </c>
      <c r="E178" t="s">
        <v>263</v>
      </c>
      <c r="F178" s="155">
        <v>0</v>
      </c>
      <c r="G178" t="s">
        <v>264</v>
      </c>
      <c r="H178" t="s">
        <v>264</v>
      </c>
      <c r="I178" t="s">
        <v>264</v>
      </c>
      <c r="J178" t="s">
        <v>264</v>
      </c>
      <c r="K178" s="155" t="str">
        <f>_xlfn.XLOOKUP(Table2_2[[#This Row],[load_case]],'Load summary(updated)'!$B$2:$B$44,'Load summary(updated)'!$A$2:$A$44)</f>
        <v xml:space="preserve">Eff. Horizontal Soil Pressure at Active, Ka, WT at 5.0mBGL L&amp;R </v>
      </c>
      <c r="L178" s="155" t="str">
        <f>VLOOKUP(Table2_2[[#This Row],[load_combination]],'Load summary(original) and Ref'!B:AV,47,0)</f>
        <v>MIN VERT, MAX HORI,WL GL,ULS NO LL</v>
      </c>
    </row>
    <row r="179" spans="1:12" hidden="1" x14ac:dyDescent="0.3">
      <c r="A179" t="s">
        <v>10</v>
      </c>
      <c r="B179" s="155" t="s">
        <v>261</v>
      </c>
      <c r="C179" s="155" t="s">
        <v>262</v>
      </c>
      <c r="D179" s="155">
        <v>15</v>
      </c>
      <c r="E179" t="s">
        <v>263</v>
      </c>
      <c r="F179" s="155">
        <v>0</v>
      </c>
      <c r="G179" t="s">
        <v>264</v>
      </c>
      <c r="H179" t="s">
        <v>264</v>
      </c>
      <c r="I179" t="s">
        <v>264</v>
      </c>
      <c r="J179" t="s">
        <v>264</v>
      </c>
      <c r="K179" s="155" t="str">
        <f>_xlfn.XLOOKUP(Table2_2[[#This Row],[load_case]],'Load summary(updated)'!$B$2:$B$44,'Load summary(updated)'!$A$2:$A$44)</f>
        <v>Eff. Vertical Soil Pressure, WL at base</v>
      </c>
      <c r="L179" s="155" t="str">
        <f>VLOOKUP(Table2_2[[#This Row],[load_combination]],'Load summary(original) and Ref'!B:AV,47,0)</f>
        <v>MIN VERT, MAX HORI,WL GL,ULS NO LL</v>
      </c>
    </row>
    <row r="180" spans="1:12" hidden="1" x14ac:dyDescent="0.3">
      <c r="A180" t="s">
        <v>10</v>
      </c>
      <c r="B180" s="155" t="s">
        <v>261</v>
      </c>
      <c r="C180" s="155" t="s">
        <v>262</v>
      </c>
      <c r="D180" s="155">
        <v>16</v>
      </c>
      <c r="E180" t="s">
        <v>263</v>
      </c>
      <c r="F180" s="155">
        <v>0</v>
      </c>
      <c r="G180" t="s">
        <v>264</v>
      </c>
      <c r="H180" t="s">
        <v>264</v>
      </c>
      <c r="I180" t="s">
        <v>264</v>
      </c>
      <c r="J180" t="s">
        <v>264</v>
      </c>
      <c r="K180" s="155" t="str">
        <f>_xlfn.XLOOKUP(Table2_2[[#This Row],[load_case]],'Load summary(updated)'!$B$2:$B$44,'Load summary(updated)'!$A$2:$A$44)</f>
        <v>Eff. Horizontal Soil Pressure at Rest, K0, WL at base (L&amp;R)</v>
      </c>
      <c r="L180" s="155" t="str">
        <f>VLOOKUP(Table2_2[[#This Row],[load_combination]],'Load summary(original) and Ref'!B:AV,47,0)</f>
        <v>MIN VERT, MAX HORI,WL GL,ULS NO LL</v>
      </c>
    </row>
    <row r="181" spans="1:12" hidden="1" x14ac:dyDescent="0.3">
      <c r="A181" t="s">
        <v>10</v>
      </c>
      <c r="B181" s="155" t="s">
        <v>261</v>
      </c>
      <c r="C181" s="155" t="s">
        <v>262</v>
      </c>
      <c r="D181" s="155">
        <v>17</v>
      </c>
      <c r="E181" t="s">
        <v>263</v>
      </c>
      <c r="F181" s="155">
        <v>0</v>
      </c>
      <c r="G181" t="s">
        <v>264</v>
      </c>
      <c r="H181" t="s">
        <v>264</v>
      </c>
      <c r="I181" t="s">
        <v>264</v>
      </c>
      <c r="J181" t="s">
        <v>264</v>
      </c>
      <c r="K181" s="155" t="str">
        <f>_xlfn.XLOOKUP(Table2_2[[#This Row],[load_case]],'Load summary(updated)'!$B$2:$B$44,'Load summary(updated)'!$A$2:$A$44)</f>
        <v xml:space="preserve">Eff. Vertical Soil Pressure Roof, 1.5m excavation above Roof Slab </v>
      </c>
      <c r="L181" s="155" t="str">
        <f>VLOOKUP(Table2_2[[#This Row],[load_combination]],'Load summary(original) and Ref'!B:AV,47,0)</f>
        <v>MIN VERT, MAX HORI,WL GL,ULS NO LL</v>
      </c>
    </row>
    <row r="182" spans="1:12" hidden="1" x14ac:dyDescent="0.3">
      <c r="A182" t="s">
        <v>10</v>
      </c>
      <c r="B182" s="155" t="s">
        <v>261</v>
      </c>
      <c r="C182" s="155" t="s">
        <v>262</v>
      </c>
      <c r="D182" s="155">
        <v>18</v>
      </c>
      <c r="E182" t="s">
        <v>263</v>
      </c>
      <c r="F182" s="155">
        <v>0</v>
      </c>
      <c r="G182" t="s">
        <v>264</v>
      </c>
      <c r="H182" t="s">
        <v>264</v>
      </c>
      <c r="I182" t="s">
        <v>264</v>
      </c>
      <c r="J182" t="s">
        <v>264</v>
      </c>
      <c r="K182" s="155" t="str">
        <f>_xlfn.XLOOKUP(Table2_2[[#This Row],[load_case]],'Load summary(updated)'!$B$2:$B$44,'Load summary(updated)'!$A$2:$A$44)</f>
        <v xml:space="preserve">Eff. Vertical Soil Pressure, WT at 1.5mBGL (L) and 4.5mBGL (R) </v>
      </c>
      <c r="L182" s="155" t="str">
        <f>VLOOKUP(Table2_2[[#This Row],[load_combination]],'Load summary(original) and Ref'!B:AV,47,0)</f>
        <v>MIN VERT, MAX HORI,WL GL,ULS NO LL</v>
      </c>
    </row>
    <row r="183" spans="1:12" hidden="1" x14ac:dyDescent="0.3">
      <c r="A183" t="s">
        <v>10</v>
      </c>
      <c r="B183" s="155" t="s">
        <v>261</v>
      </c>
      <c r="C183" s="155" t="s">
        <v>262</v>
      </c>
      <c r="D183" s="155">
        <v>19</v>
      </c>
      <c r="E183" t="s">
        <v>263</v>
      </c>
      <c r="F183" s="155">
        <v>0</v>
      </c>
      <c r="G183" t="s">
        <v>264</v>
      </c>
      <c r="H183" t="s">
        <v>264</v>
      </c>
      <c r="I183" t="s">
        <v>264</v>
      </c>
      <c r="J183" t="s">
        <v>264</v>
      </c>
      <c r="K183" s="155" t="str">
        <f>_xlfn.XLOOKUP(Table2_2[[#This Row],[load_case]],'Load summary(updated)'!$B$2:$B$44,'Load summary(updated)'!$A$2:$A$44)</f>
        <v>Eff. Horizontal Soil Pressure at Rest, K0, WT at 1.5mBGL (L) and 
4.5mBGL (R) L</v>
      </c>
      <c r="L183" s="155" t="str">
        <f>VLOOKUP(Table2_2[[#This Row],[load_combination]],'Load summary(original) and Ref'!B:AV,47,0)</f>
        <v>MIN VERT, MAX HORI,WL GL,ULS NO LL</v>
      </c>
    </row>
    <row r="184" spans="1:12" hidden="1" x14ac:dyDescent="0.3">
      <c r="A184" t="s">
        <v>10</v>
      </c>
      <c r="B184" s="155" t="s">
        <v>261</v>
      </c>
      <c r="C184" s="155" t="s">
        <v>262</v>
      </c>
      <c r="D184" s="155">
        <v>20</v>
      </c>
      <c r="E184" t="s">
        <v>263</v>
      </c>
      <c r="F184" s="155">
        <v>0</v>
      </c>
      <c r="G184" t="s">
        <v>264</v>
      </c>
      <c r="H184" t="s">
        <v>264</v>
      </c>
      <c r="I184" t="s">
        <v>264</v>
      </c>
      <c r="J184" t="s">
        <v>264</v>
      </c>
      <c r="K184" s="155" t="str">
        <f>_xlfn.XLOOKUP(Table2_2[[#This Row],[load_case]],'Load summary(updated)'!$B$2:$B$44,'Load summary(updated)'!$A$2:$A$44)</f>
        <v xml:space="preserve">Eff. Horizontal Soil Pressure at Active, Ka,, WT at 1.5mBGL (L) and 
4.5mBGL (R) R </v>
      </c>
      <c r="L184" s="155" t="str">
        <f>VLOOKUP(Table2_2[[#This Row],[load_combination]],'Load summary(original) and Ref'!B:AV,47,0)</f>
        <v>MIN VERT, MAX HORI,WL GL,ULS NO LL</v>
      </c>
    </row>
    <row r="185" spans="1:12" hidden="1" x14ac:dyDescent="0.3">
      <c r="A185" t="s">
        <v>10</v>
      </c>
      <c r="B185" s="155" t="s">
        <v>261</v>
      </c>
      <c r="C185" s="155" t="s">
        <v>262</v>
      </c>
      <c r="D185" s="155">
        <v>21</v>
      </c>
      <c r="E185" t="s">
        <v>263</v>
      </c>
      <c r="F185" s="155">
        <v>0</v>
      </c>
      <c r="G185" t="s">
        <v>264</v>
      </c>
      <c r="H185" t="s">
        <v>264</v>
      </c>
      <c r="I185" t="s">
        <v>264</v>
      </c>
      <c r="J185" t="s">
        <v>264</v>
      </c>
      <c r="K185" s="155" t="str">
        <f>_xlfn.XLOOKUP(Table2_2[[#This Row],[load_case]],'Load summary(updated)'!$B$2:$B$44,'Load summary(updated)'!$A$2:$A$44)</f>
        <v xml:space="preserve">Eff. Vertical Soil Pressure, WT at 1.5mBGL (R) and 4.5mBGL (L) </v>
      </c>
      <c r="L185" s="155" t="str">
        <f>VLOOKUP(Table2_2[[#This Row],[load_combination]],'Load summary(original) and Ref'!B:AV,47,0)</f>
        <v>MIN VERT, MAX HORI,WL GL,ULS NO LL</v>
      </c>
    </row>
    <row r="186" spans="1:12" hidden="1" x14ac:dyDescent="0.3">
      <c r="A186" t="s">
        <v>10</v>
      </c>
      <c r="B186" s="155" t="s">
        <v>261</v>
      </c>
      <c r="C186" s="155" t="s">
        <v>262</v>
      </c>
      <c r="D186" s="155">
        <v>22</v>
      </c>
      <c r="E186" t="s">
        <v>263</v>
      </c>
      <c r="F186" s="155">
        <v>0</v>
      </c>
      <c r="G186" t="s">
        <v>264</v>
      </c>
      <c r="H186" t="s">
        <v>264</v>
      </c>
      <c r="I186" t="s">
        <v>264</v>
      </c>
      <c r="J186" t="s">
        <v>264</v>
      </c>
      <c r="K186" s="155" t="str">
        <f>_xlfn.XLOOKUP(Table2_2[[#This Row],[load_case]],'Load summary(updated)'!$B$2:$B$44,'Load summary(updated)'!$A$2:$A$44)</f>
        <v>Eff. Horizontal Soil Pressure at Rest, K0,, WT at 1.5mBGL (R) and 
4.5mBGL (L) R</v>
      </c>
      <c r="L186" s="155" t="str">
        <f>VLOOKUP(Table2_2[[#This Row],[load_combination]],'Load summary(original) and Ref'!B:AV,47,0)</f>
        <v>MIN VERT, MAX HORI,WL GL,ULS NO LL</v>
      </c>
    </row>
    <row r="187" spans="1:12" hidden="1" x14ac:dyDescent="0.3">
      <c r="A187" t="s">
        <v>10</v>
      </c>
      <c r="B187" s="155" t="s">
        <v>261</v>
      </c>
      <c r="C187" s="155" t="s">
        <v>262</v>
      </c>
      <c r="D187" s="155">
        <v>23</v>
      </c>
      <c r="E187" t="s">
        <v>263</v>
      </c>
      <c r="F187" s="155">
        <v>0</v>
      </c>
      <c r="G187" t="s">
        <v>264</v>
      </c>
      <c r="H187" t="s">
        <v>264</v>
      </c>
      <c r="I187" t="s">
        <v>264</v>
      </c>
      <c r="J187" t="s">
        <v>264</v>
      </c>
      <c r="K187" s="155" t="str">
        <f>_xlfn.XLOOKUP(Table2_2[[#This Row],[load_case]],'Load summary(updated)'!$B$2:$B$44,'Load summary(updated)'!$A$2:$A$44)</f>
        <v>Eff. Horizontal Soil Pressure at Active, Ka,, WT at 1.5mBGL (R) and 
4.5mBGL (L)  L</v>
      </c>
      <c r="L187" s="155" t="str">
        <f>VLOOKUP(Table2_2[[#This Row],[load_combination]],'Load summary(original) and Ref'!B:AV,47,0)</f>
        <v>MIN VERT, MAX HORI,WL GL,ULS NO LL</v>
      </c>
    </row>
    <row r="188" spans="1:12" x14ac:dyDescent="0.3">
      <c r="A188" s="180" t="s">
        <v>10</v>
      </c>
      <c r="B188" s="155" t="s">
        <v>261</v>
      </c>
      <c r="C188" s="155" t="s">
        <v>262</v>
      </c>
      <c r="D188" s="181">
        <v>31</v>
      </c>
      <c r="E188" t="s">
        <v>263</v>
      </c>
      <c r="F188" s="181">
        <v>1</v>
      </c>
      <c r="G188" t="s">
        <v>264</v>
      </c>
      <c r="H188" t="s">
        <v>264</v>
      </c>
      <c r="I188" t="s">
        <v>264</v>
      </c>
      <c r="J188" t="s">
        <v>264</v>
      </c>
      <c r="K188" s="178" t="str">
        <f>_xlfn.XLOOKUP(Table2_2[[#This Row],[load_case]],'Load summary(updated)'!$B$2:$B$44,'Load summary(updated)'!$A$2:$A$44)</f>
        <v xml:space="preserve">Hydrostatic Vertical Roof, WT at GL </v>
      </c>
      <c r="L188" s="178" t="str">
        <f>VLOOKUP(Table2_2[[#This Row],[load_combination]],'Load summary(original) and Ref'!B:AV,47,0)</f>
        <v>MIN VERT, MAX HORI,WL GL,ULS NO LL</v>
      </c>
    </row>
    <row r="189" spans="1:12" x14ac:dyDescent="0.3">
      <c r="A189" s="180" t="s">
        <v>10</v>
      </c>
      <c r="B189" s="155" t="s">
        <v>261</v>
      </c>
      <c r="C189" s="155" t="s">
        <v>262</v>
      </c>
      <c r="D189" s="181">
        <v>32</v>
      </c>
      <c r="E189" t="s">
        <v>263</v>
      </c>
      <c r="F189" s="181">
        <v>1.35</v>
      </c>
      <c r="G189" t="s">
        <v>264</v>
      </c>
      <c r="H189" t="s">
        <v>264</v>
      </c>
      <c r="I189" t="s">
        <v>264</v>
      </c>
      <c r="J189" t="s">
        <v>264</v>
      </c>
      <c r="K189" s="178" t="str">
        <f>_xlfn.XLOOKUP(Table2_2[[#This Row],[load_case]],'Load summary(updated)'!$B$2:$B$44,'Load summary(updated)'!$A$2:$A$44)</f>
        <v xml:space="preserve">Hydrostatic Lateral , WT at GL L&amp;R </v>
      </c>
      <c r="L189" s="178" t="str">
        <f>VLOOKUP(Table2_2[[#This Row],[load_combination]],'Load summary(original) and Ref'!B:AV,47,0)</f>
        <v>MIN VERT, MAX HORI,WL GL,ULS NO LL</v>
      </c>
    </row>
    <row r="190" spans="1:12" x14ac:dyDescent="0.3">
      <c r="A190" s="180" t="s">
        <v>10</v>
      </c>
      <c r="B190" s="155" t="s">
        <v>261</v>
      </c>
      <c r="C190" s="155" t="s">
        <v>262</v>
      </c>
      <c r="D190" s="181">
        <v>33</v>
      </c>
      <c r="E190" t="s">
        <v>263</v>
      </c>
      <c r="F190" s="181">
        <v>1</v>
      </c>
      <c r="G190" t="s">
        <v>264</v>
      </c>
      <c r="H190" t="s">
        <v>264</v>
      </c>
      <c r="I190" t="s">
        <v>264</v>
      </c>
      <c r="J190" t="s">
        <v>264</v>
      </c>
      <c r="K190" s="178" t="str">
        <f>_xlfn.XLOOKUP(Table2_2[[#This Row],[load_case]],'Load summary(updated)'!$B$2:$B$44,'Load summary(updated)'!$A$2:$A$44)</f>
        <v xml:space="preserve">Hydrostatic Uplift Base, WT at GL </v>
      </c>
      <c r="L190" s="178" t="str">
        <f>VLOOKUP(Table2_2[[#This Row],[load_combination]],'Load summary(original) and Ref'!B:AV,47,0)</f>
        <v>MIN VERT, MAX HORI,WL GL,ULS NO LL</v>
      </c>
    </row>
    <row r="191" spans="1:12" hidden="1" x14ac:dyDescent="0.3">
      <c r="A191" t="s">
        <v>10</v>
      </c>
      <c r="B191" s="155" t="s">
        <v>261</v>
      </c>
      <c r="C191" s="155" t="s">
        <v>262</v>
      </c>
      <c r="D191" s="155">
        <v>34</v>
      </c>
      <c r="E191" t="s">
        <v>263</v>
      </c>
      <c r="F191" s="155">
        <v>0</v>
      </c>
      <c r="G191" t="s">
        <v>264</v>
      </c>
      <c r="H191" t="s">
        <v>264</v>
      </c>
      <c r="I191" t="s">
        <v>264</v>
      </c>
      <c r="J191" t="s">
        <v>264</v>
      </c>
      <c r="K191" s="155" t="str">
        <f>_xlfn.XLOOKUP(Table2_2[[#This Row],[load_case]],'Load summary(updated)'!$B$2:$B$44,'Load summary(updated)'!$A$2:$A$44)</f>
        <v>Hydrostatic Vertical Roof, WT at FL +1.0m,Hydrostatic Lateral , WT at FL +1.0m  L&amp;R, Hydrostatic Uplift Base, WT at FL +1.0m</v>
      </c>
      <c r="L191" s="155" t="str">
        <f>VLOOKUP(Table2_2[[#This Row],[load_combination]],'Load summary(original) and Ref'!B:AV,47,0)</f>
        <v>MIN VERT, MAX HORI,WL GL,ULS NO LL</v>
      </c>
    </row>
    <row r="192" spans="1:12" hidden="1" x14ac:dyDescent="0.3">
      <c r="A192" t="s">
        <v>10</v>
      </c>
      <c r="B192" s="155" t="s">
        <v>261</v>
      </c>
      <c r="C192" s="155" t="s">
        <v>262</v>
      </c>
      <c r="D192" s="155">
        <v>35</v>
      </c>
      <c r="E192" t="s">
        <v>263</v>
      </c>
      <c r="F192" s="155">
        <v>0</v>
      </c>
      <c r="G192" t="s">
        <v>264</v>
      </c>
      <c r="H192" t="s">
        <v>264</v>
      </c>
      <c r="I192" t="s">
        <v>264</v>
      </c>
      <c r="J192" t="s">
        <v>264</v>
      </c>
      <c r="K192" s="155" t="str">
        <f>_xlfn.XLOOKUP(Table2_2[[#This Row],[load_case]],'Load summary(updated)'!$B$2:$B$44,'Load summary(updated)'!$A$2:$A$44)</f>
        <v xml:space="preserve">35-Hydrostatic Vertical + Uplift Pressure ; WT at 5m Below GL </v>
      </c>
      <c r="L192" s="155" t="str">
        <f>VLOOKUP(Table2_2[[#This Row],[load_combination]],'Load summary(original) and Ref'!B:AV,47,0)</f>
        <v>MIN VERT, MAX HORI,WL GL,ULS NO LL</v>
      </c>
    </row>
    <row r="193" spans="1:12" hidden="1" x14ac:dyDescent="0.3">
      <c r="A193" t="s">
        <v>10</v>
      </c>
      <c r="B193" s="155" t="s">
        <v>261</v>
      </c>
      <c r="C193" s="155" t="s">
        <v>262</v>
      </c>
      <c r="D193" s="155">
        <v>36</v>
      </c>
      <c r="E193" t="s">
        <v>263</v>
      </c>
      <c r="F193" s="155">
        <v>0</v>
      </c>
      <c r="G193" t="s">
        <v>264</v>
      </c>
      <c r="H193" t="s">
        <v>264</v>
      </c>
      <c r="I193" t="s">
        <v>264</v>
      </c>
      <c r="J193" t="s">
        <v>264</v>
      </c>
      <c r="K193" s="155" t="str">
        <f>_xlfn.XLOOKUP(Table2_2[[#This Row],[load_case]],'Load summary(updated)'!$B$2:$B$44,'Load summary(updated)'!$A$2:$A$44)</f>
        <v>36-Hydrostatic Lateral Pressure ( Left &amp; Right); WT at 5m Below GL</v>
      </c>
      <c r="L193" s="155" t="str">
        <f>VLOOKUP(Table2_2[[#This Row],[load_combination]],'Load summary(original) and Ref'!B:AV,47,0)</f>
        <v>MIN VERT, MAX HORI,WL GL,ULS NO LL</v>
      </c>
    </row>
    <row r="194" spans="1:12" hidden="1" x14ac:dyDescent="0.3">
      <c r="A194" t="s">
        <v>10</v>
      </c>
      <c r="B194" s="155" t="s">
        <v>261</v>
      </c>
      <c r="C194" s="155" t="s">
        <v>262</v>
      </c>
      <c r="D194" s="155">
        <v>37</v>
      </c>
      <c r="E194" t="s">
        <v>263</v>
      </c>
      <c r="F194" s="155">
        <v>0</v>
      </c>
      <c r="G194" t="s">
        <v>264</v>
      </c>
      <c r="H194" t="s">
        <v>264</v>
      </c>
      <c r="I194" t="s">
        <v>264</v>
      </c>
      <c r="J194" t="s">
        <v>264</v>
      </c>
      <c r="K194" s="155" t="str">
        <f>_xlfn.XLOOKUP(Table2_2[[#This Row],[load_case]],'Load summary(updated)'!$B$2:$B$44,'Load summary(updated)'!$A$2:$A$44)</f>
        <v>37-Hydrostatic Vertical and Uplift (Roof &amp; Base); WT at 1.5m below GL due to excavation</v>
      </c>
      <c r="L194" s="155" t="str">
        <f>VLOOKUP(Table2_2[[#This Row],[load_combination]],'Load summary(original) and Ref'!B:AV,47,0)</f>
        <v>MIN VERT, MAX HORI,WL GL,ULS NO LL</v>
      </c>
    </row>
    <row r="195" spans="1:12" hidden="1" x14ac:dyDescent="0.3">
      <c r="A195" t="s">
        <v>10</v>
      </c>
      <c r="B195" s="155" t="s">
        <v>261</v>
      </c>
      <c r="C195" s="155" t="s">
        <v>262</v>
      </c>
      <c r="D195" s="155">
        <v>38</v>
      </c>
      <c r="E195" t="s">
        <v>263</v>
      </c>
      <c r="F195" s="155">
        <v>0</v>
      </c>
      <c r="G195" t="s">
        <v>264</v>
      </c>
      <c r="H195" t="s">
        <v>264</v>
      </c>
      <c r="I195" t="s">
        <v>264</v>
      </c>
      <c r="J195" t="s">
        <v>264</v>
      </c>
      <c r="K195" s="155" t="str">
        <f>_xlfn.XLOOKUP(Table2_2[[#This Row],[load_case]],'Load summary(updated)'!$B$2:$B$44,'Load summary(updated)'!$A$2:$A$44)</f>
        <v>38-Hydrostatic Vertical Pressure (Roof); WT at 1.5m Below GL  &amp; 4.5m below GL (Right)</v>
      </c>
      <c r="L195" s="155" t="str">
        <f>VLOOKUP(Table2_2[[#This Row],[load_combination]],'Load summary(original) and Ref'!B:AV,47,0)</f>
        <v>MIN VERT, MAX HORI,WL GL,ULS NO LL</v>
      </c>
    </row>
    <row r="196" spans="1:12" hidden="1" x14ac:dyDescent="0.3">
      <c r="A196" t="s">
        <v>10</v>
      </c>
      <c r="B196" s="155" t="s">
        <v>261</v>
      </c>
      <c r="C196" s="155" t="s">
        <v>262</v>
      </c>
      <c r="D196" s="155">
        <v>39</v>
      </c>
      <c r="E196" t="s">
        <v>263</v>
      </c>
      <c r="F196" s="155">
        <v>0</v>
      </c>
      <c r="G196" t="s">
        <v>264</v>
      </c>
      <c r="H196" t="s">
        <v>264</v>
      </c>
      <c r="I196" t="s">
        <v>264</v>
      </c>
      <c r="J196" t="s">
        <v>264</v>
      </c>
      <c r="K196" s="155" t="str">
        <f>_xlfn.XLOOKUP(Table2_2[[#This Row],[load_case]],'Load summary(updated)'!$B$2:$B$44,'Load summary(updated)'!$A$2:$A$44)</f>
        <v>39-Hydrostatic Lateral Pressure(Left &amp; Right); WT at 1.5m Below GL &amp; 4.5m below GL (Right)</v>
      </c>
      <c r="L196" s="155" t="str">
        <f>VLOOKUP(Table2_2[[#This Row],[load_combination]],'Load summary(original) and Ref'!B:AV,47,0)</f>
        <v>MIN VERT, MAX HORI,WL GL,ULS NO LL</v>
      </c>
    </row>
    <row r="197" spans="1:12" hidden="1" x14ac:dyDescent="0.3">
      <c r="A197" t="s">
        <v>10</v>
      </c>
      <c r="B197" s="155" t="s">
        <v>261</v>
      </c>
      <c r="C197" s="155" t="s">
        <v>262</v>
      </c>
      <c r="D197" s="155">
        <v>40</v>
      </c>
      <c r="E197" t="s">
        <v>263</v>
      </c>
      <c r="F197" s="155">
        <v>0</v>
      </c>
      <c r="G197" t="s">
        <v>264</v>
      </c>
      <c r="H197" t="s">
        <v>264</v>
      </c>
      <c r="I197" t="s">
        <v>264</v>
      </c>
      <c r="J197" t="s">
        <v>264</v>
      </c>
      <c r="K197" s="155" t="str">
        <f>_xlfn.XLOOKUP(Table2_2[[#This Row],[load_case]],'Load summary(updated)'!$B$2:$B$44,'Load summary(updated)'!$A$2:$A$44)</f>
        <v>40-Uplift (Base); WT at 1.5m Below GL &amp; 4.5m below GL (Right)</v>
      </c>
      <c r="L197" s="155" t="str">
        <f>VLOOKUP(Table2_2[[#This Row],[load_combination]],'Load summary(original) and Ref'!B:AV,47,0)</f>
        <v>MIN VERT, MAX HORI,WL GL,ULS NO LL</v>
      </c>
    </row>
    <row r="198" spans="1:12" hidden="1" x14ac:dyDescent="0.3">
      <c r="A198" t="s">
        <v>10</v>
      </c>
      <c r="B198" s="155" t="s">
        <v>261</v>
      </c>
      <c r="C198" s="155" t="s">
        <v>262</v>
      </c>
      <c r="D198" s="155">
        <v>41</v>
      </c>
      <c r="E198" t="s">
        <v>263</v>
      </c>
      <c r="F198" s="155">
        <v>0</v>
      </c>
      <c r="G198" t="s">
        <v>264</v>
      </c>
      <c r="H198" t="s">
        <v>264</v>
      </c>
      <c r="I198" t="s">
        <v>264</v>
      </c>
      <c r="J198" t="s">
        <v>264</v>
      </c>
      <c r="K198" s="155" t="str">
        <f>_xlfn.XLOOKUP(Table2_2[[#This Row],[load_case]],'Load summary(updated)'!$B$2:$B$44,'Load summary(updated)'!$A$2:$A$44)</f>
        <v>41-Hydrostatic Vertical Pressure (Roof); WT at 4.5m Below GL  &amp; 1.5m below GL (Right)</v>
      </c>
      <c r="L198" s="155" t="str">
        <f>VLOOKUP(Table2_2[[#This Row],[load_combination]],'Load summary(original) and Ref'!B:AV,47,0)</f>
        <v>MIN VERT, MAX HORI,WL GL,ULS NO LL</v>
      </c>
    </row>
    <row r="199" spans="1:12" hidden="1" x14ac:dyDescent="0.3">
      <c r="A199" t="s">
        <v>10</v>
      </c>
      <c r="B199" s="155" t="s">
        <v>261</v>
      </c>
      <c r="C199" s="155" t="s">
        <v>262</v>
      </c>
      <c r="D199" s="155">
        <v>42</v>
      </c>
      <c r="E199" t="s">
        <v>263</v>
      </c>
      <c r="F199" s="155">
        <v>0</v>
      </c>
      <c r="G199" t="s">
        <v>264</v>
      </c>
      <c r="H199" t="s">
        <v>264</v>
      </c>
      <c r="I199" t="s">
        <v>264</v>
      </c>
      <c r="J199" t="s">
        <v>264</v>
      </c>
      <c r="K199" s="155" t="str">
        <f>_xlfn.XLOOKUP(Table2_2[[#This Row],[load_case]],'Load summary(updated)'!$B$2:$B$44,'Load summary(updated)'!$A$2:$A$44)</f>
        <v>42-Hydrostatic Lateral Pressure(Left &amp; Right); WT at 4.5m Below GL &amp; 1.5m below GL (Right)</v>
      </c>
      <c r="L199" s="155" t="str">
        <f>VLOOKUP(Table2_2[[#This Row],[load_combination]],'Load summary(original) and Ref'!B:AV,47,0)</f>
        <v>MIN VERT, MAX HORI,WL GL,ULS NO LL</v>
      </c>
    </row>
    <row r="200" spans="1:12" hidden="1" x14ac:dyDescent="0.3">
      <c r="A200" t="s">
        <v>10</v>
      </c>
      <c r="B200" s="155" t="s">
        <v>261</v>
      </c>
      <c r="C200" s="155" t="s">
        <v>262</v>
      </c>
      <c r="D200" s="155">
        <v>43</v>
      </c>
      <c r="E200" t="s">
        <v>263</v>
      </c>
      <c r="F200" s="155">
        <v>0</v>
      </c>
      <c r="G200" t="s">
        <v>264</v>
      </c>
      <c r="H200" t="s">
        <v>264</v>
      </c>
      <c r="I200" t="s">
        <v>264</v>
      </c>
      <c r="J200" t="s">
        <v>264</v>
      </c>
      <c r="K200" s="155" t="str">
        <f>_xlfn.XLOOKUP(Table2_2[[#This Row],[load_case]],'Load summary(updated)'!$B$2:$B$44,'Load summary(updated)'!$A$2:$A$44)</f>
        <v>43-Uplift (Base); WT at 4.5m Below GL &amp; 1.5m below GL (Right)</v>
      </c>
      <c r="L200" s="155" t="str">
        <f>VLOOKUP(Table2_2[[#This Row],[load_combination]],'Load summary(original) and Ref'!B:AV,47,0)</f>
        <v>MIN VERT, MAX HORI,WL GL,ULS NO LL</v>
      </c>
    </row>
    <row r="201" spans="1:12" hidden="1" x14ac:dyDescent="0.3">
      <c r="A201" t="s">
        <v>10</v>
      </c>
      <c r="B201" s="155" t="s">
        <v>261</v>
      </c>
      <c r="C201" s="155" t="s">
        <v>262</v>
      </c>
      <c r="D201" s="155">
        <v>51</v>
      </c>
      <c r="E201" t="s">
        <v>263</v>
      </c>
      <c r="F201" s="155">
        <v>0</v>
      </c>
      <c r="G201" t="s">
        <v>264</v>
      </c>
      <c r="H201" t="s">
        <v>264</v>
      </c>
      <c r="I201" t="s">
        <v>264</v>
      </c>
      <c r="J201" t="s">
        <v>264</v>
      </c>
      <c r="K201" s="155" t="str">
        <f>_xlfn.XLOOKUP(Table2_2[[#This Row],[load_case]],'Load summary(updated)'!$B$2:$B$44,'Load summary(updated)'!$A$2:$A$44)</f>
        <v>51-Internal Live Load</v>
      </c>
      <c r="L201" s="155" t="str">
        <f>VLOOKUP(Table2_2[[#This Row],[load_combination]],'Load summary(original) and Ref'!B:AV,47,0)</f>
        <v>MIN VERT, MAX HORI,WL GL,ULS NO LL</v>
      </c>
    </row>
    <row r="202" spans="1:12" hidden="1" x14ac:dyDescent="0.3">
      <c r="A202" t="s">
        <v>10</v>
      </c>
      <c r="B202" s="155" t="s">
        <v>261</v>
      </c>
      <c r="C202" s="155" t="s">
        <v>262</v>
      </c>
      <c r="D202" s="155">
        <v>52</v>
      </c>
      <c r="E202" t="s">
        <v>263</v>
      </c>
      <c r="F202" s="155">
        <v>0</v>
      </c>
      <c r="G202" t="s">
        <v>264</v>
      </c>
      <c r="H202" t="s">
        <v>264</v>
      </c>
      <c r="I202" t="s">
        <v>264</v>
      </c>
      <c r="J202" t="s">
        <v>264</v>
      </c>
      <c r="K202" s="155" t="str">
        <f>_xlfn.XLOOKUP(Table2_2[[#This Row],[load_case]],'Load summary(updated)'!$B$2:$B$44,'Load summary(updated)'!$A$2:$A$44)</f>
        <v>52-Surcharge (Roof)</v>
      </c>
      <c r="L202" s="155" t="str">
        <f>VLOOKUP(Table2_2[[#This Row],[load_combination]],'Load summary(original) and Ref'!B:AV,47,0)</f>
        <v>MIN VERT, MAX HORI,WL GL,ULS NO LL</v>
      </c>
    </row>
    <row r="203" spans="1:12" x14ac:dyDescent="0.3">
      <c r="A203" s="180" t="s">
        <v>10</v>
      </c>
      <c r="B203" s="155" t="s">
        <v>261</v>
      </c>
      <c r="C203" s="155" t="s">
        <v>262</v>
      </c>
      <c r="D203" s="181">
        <v>53</v>
      </c>
      <c r="E203" t="s">
        <v>263</v>
      </c>
      <c r="F203" s="181">
        <v>1.5</v>
      </c>
      <c r="G203" t="s">
        <v>264</v>
      </c>
      <c r="H203" t="s">
        <v>264</v>
      </c>
      <c r="I203" t="s">
        <v>264</v>
      </c>
      <c r="J203" t="s">
        <v>264</v>
      </c>
      <c r="K203" s="178" t="str">
        <f>_xlfn.XLOOKUP(Table2_2[[#This Row],[load_case]],'Load summary(updated)'!$B$2:$B$44,'Load summary(updated)'!$A$2:$A$44)</f>
        <v>53-Lateral Surcharge (Left &amp; Right)</v>
      </c>
      <c r="L203" s="178" t="str">
        <f>VLOOKUP(Table2_2[[#This Row],[load_combination]],'Load summary(original) and Ref'!B:AV,47,0)</f>
        <v>MIN VERT, MAX HORI,WL GL,ULS NO LL</v>
      </c>
    </row>
    <row r="204" spans="1:12" hidden="1" x14ac:dyDescent="0.3">
      <c r="A204" t="s">
        <v>10</v>
      </c>
      <c r="B204" s="155" t="s">
        <v>261</v>
      </c>
      <c r="C204" s="155" t="s">
        <v>262</v>
      </c>
      <c r="D204" s="155">
        <v>54.1</v>
      </c>
      <c r="E204" t="s">
        <v>263</v>
      </c>
      <c r="F204" s="155">
        <v>0</v>
      </c>
      <c r="G204" t="s">
        <v>264</v>
      </c>
      <c r="H204" t="s">
        <v>264</v>
      </c>
      <c r="I204" t="s">
        <v>264</v>
      </c>
      <c r="J204" t="s">
        <v>264</v>
      </c>
      <c r="K204" s="155" t="str">
        <f>_xlfn.XLOOKUP(Table2_2[[#This Row],[load_case]],'Load summary(updated)'!$B$2:$B$44,'Load summary(updated)'!$A$2:$A$44)</f>
        <v>54-Lateral Surcharge (Left)  k0</v>
      </c>
      <c r="L204" s="155" t="str">
        <f>VLOOKUP(Table2_2[[#This Row],[load_combination]],'Load summary(original) and Ref'!B:AV,47,0)</f>
        <v>MIN VERT, MAX HORI,WL GL,ULS NO LL</v>
      </c>
    </row>
    <row r="205" spans="1:12" hidden="1" x14ac:dyDescent="0.3">
      <c r="A205" t="s">
        <v>10</v>
      </c>
      <c r="B205" s="155" t="s">
        <v>261</v>
      </c>
      <c r="C205" s="155" t="s">
        <v>262</v>
      </c>
      <c r="D205" s="155">
        <v>54.2</v>
      </c>
      <c r="E205" t="s">
        <v>263</v>
      </c>
      <c r="F205" s="155">
        <v>0</v>
      </c>
      <c r="G205" t="s">
        <v>264</v>
      </c>
      <c r="H205" t="s">
        <v>264</v>
      </c>
      <c r="I205" t="s">
        <v>264</v>
      </c>
      <c r="J205" t="s">
        <v>264</v>
      </c>
      <c r="K205" s="155" t="str">
        <f>_xlfn.XLOOKUP(Table2_2[[#This Row],[load_case]],'Load summary(updated)'!$B$2:$B$44,'Load summary(updated)'!$A$2:$A$44)</f>
        <v>54-Lateral Surcharge (Left)  ka</v>
      </c>
      <c r="L205" s="155" t="str">
        <f>VLOOKUP(Table2_2[[#This Row],[load_combination]],'Load summary(original) and Ref'!B:AV,47,0)</f>
        <v>MIN VERT, MAX HORI,WL GL,ULS NO LL</v>
      </c>
    </row>
    <row r="206" spans="1:12" hidden="1" x14ac:dyDescent="0.3">
      <c r="A206" t="s">
        <v>10</v>
      </c>
      <c r="B206" s="155" t="s">
        <v>261</v>
      </c>
      <c r="C206" s="155" t="s">
        <v>262</v>
      </c>
      <c r="D206" s="155">
        <v>55.1</v>
      </c>
      <c r="E206" t="s">
        <v>263</v>
      </c>
      <c r="F206" s="155">
        <v>0</v>
      </c>
      <c r="G206" t="s">
        <v>264</v>
      </c>
      <c r="H206" t="s">
        <v>264</v>
      </c>
      <c r="I206" t="s">
        <v>264</v>
      </c>
      <c r="J206" t="s">
        <v>264</v>
      </c>
      <c r="K206" s="155" t="str">
        <f>_xlfn.XLOOKUP(Table2_2[[#This Row],[load_case]],'Load summary(updated)'!$B$2:$B$44,'Load summary(updated)'!$A$2:$A$44)</f>
        <v>55-Lateral Surcharge (Right) k0</v>
      </c>
      <c r="L206" s="155" t="str">
        <f>VLOOKUP(Table2_2[[#This Row],[load_combination]],'Load summary(original) and Ref'!B:AV,47,0)</f>
        <v>MIN VERT, MAX HORI,WL GL,ULS NO LL</v>
      </c>
    </row>
    <row r="207" spans="1:12" hidden="1" x14ac:dyDescent="0.3">
      <c r="A207" t="s">
        <v>10</v>
      </c>
      <c r="B207" s="155" t="s">
        <v>261</v>
      </c>
      <c r="C207" s="155" t="s">
        <v>262</v>
      </c>
      <c r="D207" s="155">
        <v>55.2</v>
      </c>
      <c r="E207" t="s">
        <v>263</v>
      </c>
      <c r="F207" s="155">
        <v>0</v>
      </c>
      <c r="G207" t="s">
        <v>264</v>
      </c>
      <c r="H207" t="s">
        <v>264</v>
      </c>
      <c r="I207" t="s">
        <v>264</v>
      </c>
      <c r="J207" t="s">
        <v>264</v>
      </c>
      <c r="K207" s="155" t="str">
        <f>_xlfn.XLOOKUP(Table2_2[[#This Row],[load_case]],'Load summary(updated)'!$B$2:$B$44,'Load summary(updated)'!$A$2:$A$44)</f>
        <v>55-Lateral Surcharge (Right) ka</v>
      </c>
      <c r="L207" s="155" t="str">
        <f>VLOOKUP(Table2_2[[#This Row],[load_combination]],'Load summary(original) and Ref'!B:AV,47,0)</f>
        <v>MIN VERT, MAX HORI,WL GL,ULS NO LL</v>
      </c>
    </row>
    <row r="208" spans="1:12" hidden="1" x14ac:dyDescent="0.3">
      <c r="A208" t="s">
        <v>10</v>
      </c>
      <c r="B208" s="155" t="s">
        <v>261</v>
      </c>
      <c r="C208" s="155" t="s">
        <v>262</v>
      </c>
      <c r="D208" s="155">
        <v>56</v>
      </c>
      <c r="E208" t="s">
        <v>263</v>
      </c>
      <c r="F208" s="155">
        <v>0</v>
      </c>
      <c r="G208" t="s">
        <v>264</v>
      </c>
      <c r="H208" t="s">
        <v>264</v>
      </c>
      <c r="I208" t="s">
        <v>264</v>
      </c>
      <c r="J208" t="s">
        <v>264</v>
      </c>
      <c r="K208" s="155" t="str">
        <f>_xlfn.XLOOKUP(Table2_2[[#This Row],[load_case]],'Load summary(updated)'!$B$2:$B$44,'Load summary(updated)'!$A$2:$A$44)</f>
        <v>56-Construction Load (Roof)</v>
      </c>
      <c r="L208" s="155" t="str">
        <f>VLOOKUP(Table2_2[[#This Row],[load_combination]],'Load summary(original) and Ref'!B:AV,47,0)</f>
        <v>MIN VERT, MAX HORI,WL GL,ULS NO LL</v>
      </c>
    </row>
    <row r="209" spans="1:12" hidden="1" x14ac:dyDescent="0.3">
      <c r="A209" t="s">
        <v>10</v>
      </c>
      <c r="B209" s="155" t="s">
        <v>261</v>
      </c>
      <c r="C209" s="155" t="s">
        <v>262</v>
      </c>
      <c r="D209" s="155">
        <v>57</v>
      </c>
      <c r="E209" t="s">
        <v>263</v>
      </c>
      <c r="F209" s="155">
        <v>0</v>
      </c>
      <c r="G209" t="s">
        <v>264</v>
      </c>
      <c r="H209" t="s">
        <v>264</v>
      </c>
      <c r="I209" t="s">
        <v>264</v>
      </c>
      <c r="J209" t="s">
        <v>264</v>
      </c>
      <c r="K209" s="155" t="str">
        <f>_xlfn.XLOOKUP(Table2_2[[#This Row],[load_case]],'Load summary(updated)'!$B$2:$B$44,'Load summary(updated)'!$A$2:$A$44)</f>
        <v>57-Lateral Construction (Left &amp; Right)</v>
      </c>
      <c r="L209" s="155" t="str">
        <f>VLOOKUP(Table2_2[[#This Row],[load_combination]],'Load summary(original) and Ref'!B:AV,47,0)</f>
        <v>MIN VERT, MAX HORI,WL GL,ULS NO LL</v>
      </c>
    </row>
    <row r="210" spans="1:12" hidden="1" x14ac:dyDescent="0.3">
      <c r="A210" t="s">
        <v>10</v>
      </c>
      <c r="B210" s="155" t="s">
        <v>261</v>
      </c>
      <c r="C210" s="155" t="s">
        <v>262</v>
      </c>
      <c r="D210" s="155">
        <v>17.100000000000001</v>
      </c>
      <c r="E210" t="s">
        <v>263</v>
      </c>
      <c r="F210" s="155">
        <v>0</v>
      </c>
      <c r="G210" t="s">
        <v>264</v>
      </c>
      <c r="H210" t="s">
        <v>264</v>
      </c>
      <c r="I210" t="s">
        <v>264</v>
      </c>
      <c r="J210" t="s">
        <v>264</v>
      </c>
      <c r="K210" s="155" t="str">
        <f>_xlfn.XLOOKUP(Table2_2[[#This Row],[load_case]],'Load summary(updated)'!$B$2:$B$44,'Load summary(updated)'!$A$2:$A$44)</f>
        <v xml:space="preserve">Eff. Vertical Soil Pressure Roof, 4.5m excavation above Roof Slab </v>
      </c>
      <c r="L210" s="155" t="str">
        <f>VLOOKUP(Table2_2[[#This Row],[load_combination]],'Load summary(original) and Ref'!B:AV,47,0)</f>
        <v>MIN VERT, MAX HORI,WL GL,ULS NO LL</v>
      </c>
    </row>
    <row r="211" spans="1:12" hidden="1" x14ac:dyDescent="0.3">
      <c r="A211" t="s">
        <v>10</v>
      </c>
      <c r="B211" s="155" t="s">
        <v>261</v>
      </c>
      <c r="C211" s="155" t="s">
        <v>262</v>
      </c>
      <c r="D211" s="155">
        <v>31.1</v>
      </c>
      <c r="E211" t="s">
        <v>263</v>
      </c>
      <c r="F211" s="155">
        <v>0</v>
      </c>
      <c r="G211" t="s">
        <v>264</v>
      </c>
      <c r="H211" t="s">
        <v>264</v>
      </c>
      <c r="I211" t="s">
        <v>264</v>
      </c>
      <c r="J211" t="s">
        <v>264</v>
      </c>
      <c r="K211" s="155" t="str">
        <f>_xlfn.XLOOKUP(Table2_2[[#This Row],[load_case]],'Load summary(updated)'!$B$2:$B$44,'Load summary(updated)'!$A$2:$A$44)</f>
        <v>Hydrostatic Vertical Roof, WT 4.5m BGL</v>
      </c>
      <c r="L211" s="155" t="str">
        <f>VLOOKUP(Table2_2[[#This Row],[load_combination]],'Load summary(original) and Ref'!B:AV,47,0)</f>
        <v>MIN VERT, MAX HORI,WL GL,ULS NO LL</v>
      </c>
    </row>
    <row r="212" spans="1:12" hidden="1" x14ac:dyDescent="0.3">
      <c r="A212" s="180" t="s">
        <v>12</v>
      </c>
      <c r="B212" s="155" t="s">
        <v>261</v>
      </c>
      <c r="C212" s="155" t="s">
        <v>262</v>
      </c>
      <c r="D212" s="181">
        <v>1</v>
      </c>
      <c r="E212" t="s">
        <v>263</v>
      </c>
      <c r="F212" s="181">
        <v>1</v>
      </c>
      <c r="G212" t="s">
        <v>264</v>
      </c>
      <c r="H212" t="s">
        <v>264</v>
      </c>
      <c r="I212" t="s">
        <v>264</v>
      </c>
      <c r="J212" t="s">
        <v>264</v>
      </c>
      <c r="K212" s="178" t="str">
        <f>_xlfn.XLOOKUP(Table2_2[[#This Row],[load_case]],'Load summary(updated)'!$B$2:$B$44,'Load summary(updated)'!$A$2:$A$44)</f>
        <v>Self weight (Self-weight)</v>
      </c>
      <c r="L212" s="178" t="str">
        <f>VLOOKUP(Table2_2[[#This Row],[load_combination]],'Load summary(original) and Ref'!B:AV,47,0)</f>
        <v>MIN VERT, MAX HORI,WL EXCAVA,ULS NO LL</v>
      </c>
    </row>
    <row r="213" spans="1:12" hidden="1" x14ac:dyDescent="0.3">
      <c r="A213" s="180" t="s">
        <v>12</v>
      </c>
      <c r="B213" s="155" t="s">
        <v>261</v>
      </c>
      <c r="C213" s="155" t="s">
        <v>262</v>
      </c>
      <c r="D213" s="181">
        <v>2</v>
      </c>
      <c r="E213" t="s">
        <v>263</v>
      </c>
      <c r="F213" s="181">
        <v>1</v>
      </c>
      <c r="G213" t="s">
        <v>264</v>
      </c>
      <c r="H213" t="s">
        <v>264</v>
      </c>
      <c r="I213" t="s">
        <v>264</v>
      </c>
      <c r="J213" t="s">
        <v>264</v>
      </c>
      <c r="K213" s="178" t="str">
        <f>_xlfn.XLOOKUP(Table2_2[[#This Row],[load_case]],'Load summary(updated)'!$B$2:$B$44,'Load summary(updated)'!$A$2:$A$44)</f>
        <v>Permanent Superimposed Dead Load (Self-weight)</v>
      </c>
      <c r="L213" s="178" t="str">
        <f>VLOOKUP(Table2_2[[#This Row],[load_combination]],'Load summary(original) and Ref'!B:AV,47,0)</f>
        <v>MIN VERT, MAX HORI,WL EXCAVA,ULS NO LL</v>
      </c>
    </row>
    <row r="214" spans="1:12" hidden="1" x14ac:dyDescent="0.3">
      <c r="A214" t="s">
        <v>12</v>
      </c>
      <c r="B214" s="155" t="s">
        <v>261</v>
      </c>
      <c r="C214" s="155" t="s">
        <v>262</v>
      </c>
      <c r="D214" s="155">
        <v>3</v>
      </c>
      <c r="E214" t="s">
        <v>263</v>
      </c>
      <c r="F214" s="155">
        <v>0</v>
      </c>
      <c r="G214" t="s">
        <v>264</v>
      </c>
      <c r="H214" t="s">
        <v>264</v>
      </c>
      <c r="I214" t="s">
        <v>264</v>
      </c>
      <c r="J214" t="s">
        <v>264</v>
      </c>
      <c r="K214" s="155" t="str">
        <f>_xlfn.XLOOKUP(Table2_2[[#This Row],[load_case]],'Load summary(updated)'!$B$2:$B$44,'Load summary(updated)'!$A$2:$A$44)</f>
        <v>Pavement (Self-weight)</v>
      </c>
      <c r="L214" s="155" t="str">
        <f>VLOOKUP(Table2_2[[#This Row],[load_combination]],'Load summary(original) and Ref'!B:AV,47,0)</f>
        <v>MIN VERT, MAX HORI,WL EXCAVA,ULS NO LL</v>
      </c>
    </row>
    <row r="215" spans="1:12" hidden="1" x14ac:dyDescent="0.3">
      <c r="A215" t="s">
        <v>12</v>
      </c>
      <c r="B215" s="155" t="s">
        <v>261</v>
      </c>
      <c r="C215" s="155" t="s">
        <v>262</v>
      </c>
      <c r="D215" s="155">
        <v>4</v>
      </c>
      <c r="E215" t="s">
        <v>263</v>
      </c>
      <c r="F215" s="155">
        <v>0</v>
      </c>
      <c r="G215" t="s">
        <v>264</v>
      </c>
      <c r="H215" t="s">
        <v>264</v>
      </c>
      <c r="I215" t="s">
        <v>264</v>
      </c>
      <c r="J215" t="s">
        <v>264</v>
      </c>
      <c r="K215" s="155" t="str">
        <f>_xlfn.XLOOKUP(Table2_2[[#This Row],[load_case]],'Load summary(updated)'!$B$2:$B$44,'Load summary(updated)'!$A$2:$A$44)</f>
        <v>Horizontal Soil Pressure  due to Pavement self-weight at Rest K0 (Self-
weight)</v>
      </c>
      <c r="L215" s="155" t="str">
        <f>VLOOKUP(Table2_2[[#This Row],[load_combination]],'Load summary(original) and Ref'!B:AV,47,0)</f>
        <v>MIN VERT, MAX HORI,WL EXCAVA,ULS NO LL</v>
      </c>
    </row>
    <row r="216" spans="1:12" hidden="1" x14ac:dyDescent="0.3">
      <c r="A216" t="s">
        <v>12</v>
      </c>
      <c r="B216" s="155" t="s">
        <v>261</v>
      </c>
      <c r="C216" s="155" t="s">
        <v>262</v>
      </c>
      <c r="D216" s="155">
        <v>5</v>
      </c>
      <c r="E216" t="s">
        <v>263</v>
      </c>
      <c r="F216" s="155">
        <v>0</v>
      </c>
      <c r="G216" t="s">
        <v>264</v>
      </c>
      <c r="H216" t="s">
        <v>264</v>
      </c>
      <c r="I216" t="s">
        <v>264</v>
      </c>
      <c r="J216" t="s">
        <v>264</v>
      </c>
      <c r="K216" s="155" t="str">
        <f>_xlfn.XLOOKUP(Table2_2[[#This Row],[load_case]],'Load summary(updated)'!$B$2:$B$44,'Load summary(updated)'!$A$2:$A$44)</f>
        <v>Horizontal Soil Pressure due to Pavement self-weight at Active Ka (Self-
weight)</v>
      </c>
      <c r="L216" s="155" t="str">
        <f>VLOOKUP(Table2_2[[#This Row],[load_combination]],'Load summary(original) and Ref'!B:AV,47,0)</f>
        <v>MIN VERT, MAX HORI,WL EXCAVA,ULS NO LL</v>
      </c>
    </row>
    <row r="217" spans="1:12" hidden="1" x14ac:dyDescent="0.3">
      <c r="A217" t="s">
        <v>12</v>
      </c>
      <c r="B217" s="155" t="s">
        <v>261</v>
      </c>
      <c r="C217" s="155" t="s">
        <v>262</v>
      </c>
      <c r="D217" s="155">
        <v>11</v>
      </c>
      <c r="E217" t="s">
        <v>263</v>
      </c>
      <c r="F217" s="155">
        <v>0</v>
      </c>
      <c r="G217" t="s">
        <v>264</v>
      </c>
      <c r="H217" t="s">
        <v>264</v>
      </c>
      <c r="I217" t="s">
        <v>264</v>
      </c>
      <c r="J217" t="s">
        <v>264</v>
      </c>
      <c r="K217" s="155" t="str">
        <f>_xlfn.XLOOKUP(Table2_2[[#This Row],[load_case]],'Load summary(updated)'!$B$2:$B$44,'Load summary(updated)'!$A$2:$A$44)</f>
        <v>Eff. Vertical Soil Pressure, WL at GL &amp; +1.0m &amp; base</v>
      </c>
      <c r="L217" s="155" t="str">
        <f>VLOOKUP(Table2_2[[#This Row],[load_combination]],'Load summary(original) and Ref'!B:AV,47,0)</f>
        <v>MIN VERT, MAX HORI,WL EXCAVA,ULS NO LL</v>
      </c>
    </row>
    <row r="218" spans="1:12" hidden="1" x14ac:dyDescent="0.3">
      <c r="A218" s="180" t="s">
        <v>12</v>
      </c>
      <c r="B218" s="155" t="s">
        <v>261</v>
      </c>
      <c r="C218" s="155" t="s">
        <v>262</v>
      </c>
      <c r="D218" s="181">
        <v>12</v>
      </c>
      <c r="E218" t="s">
        <v>263</v>
      </c>
      <c r="F218" s="181">
        <v>1.35</v>
      </c>
      <c r="G218" t="s">
        <v>264</v>
      </c>
      <c r="H218" t="s">
        <v>264</v>
      </c>
      <c r="I218" t="s">
        <v>264</v>
      </c>
      <c r="J218" t="s">
        <v>264</v>
      </c>
      <c r="K218" s="178" t="str">
        <f>_xlfn.XLOOKUP(Table2_2[[#This Row],[load_case]],'Load summary(updated)'!$B$2:$B$44,'Load summary(updated)'!$A$2:$A$44)</f>
        <v>Eff. Horizontal Soil Pressure at Rest, K0, WL at GL &amp; +1.0m &amp; base L&amp;R</v>
      </c>
      <c r="L218" s="178" t="str">
        <f>VLOOKUP(Table2_2[[#This Row],[load_combination]],'Load summary(original) and Ref'!B:AV,47,0)</f>
        <v>MIN VERT, MAX HORI,WL EXCAVA,ULS NO LL</v>
      </c>
    </row>
    <row r="219" spans="1:12" hidden="1" x14ac:dyDescent="0.3">
      <c r="A219" t="s">
        <v>12</v>
      </c>
      <c r="B219" s="155" t="s">
        <v>261</v>
      </c>
      <c r="C219" s="155" t="s">
        <v>262</v>
      </c>
      <c r="D219" s="155">
        <v>13</v>
      </c>
      <c r="E219" t="s">
        <v>263</v>
      </c>
      <c r="F219" s="155">
        <v>0</v>
      </c>
      <c r="G219" t="s">
        <v>264</v>
      </c>
      <c r="H219" t="s">
        <v>264</v>
      </c>
      <c r="I219" t="s">
        <v>264</v>
      </c>
      <c r="J219" t="s">
        <v>264</v>
      </c>
      <c r="K219" s="155" t="str">
        <f>_xlfn.XLOOKUP(Table2_2[[#This Row],[load_case]],'Load summary(updated)'!$B$2:$B$44,'Load summary(updated)'!$A$2:$A$44)</f>
        <v>Total Vertical Soil Pressure Roof, WT at 5.0m BGL</v>
      </c>
      <c r="L219" s="155" t="str">
        <f>VLOOKUP(Table2_2[[#This Row],[load_combination]],'Load summary(original) and Ref'!B:AV,47,0)</f>
        <v>MIN VERT, MAX HORI,WL EXCAVA,ULS NO LL</v>
      </c>
    </row>
    <row r="220" spans="1:12" hidden="1" x14ac:dyDescent="0.3">
      <c r="A220" t="s">
        <v>12</v>
      </c>
      <c r="B220" s="155" t="s">
        <v>261</v>
      </c>
      <c r="C220" s="155" t="s">
        <v>262</v>
      </c>
      <c r="D220" s="155">
        <v>14</v>
      </c>
      <c r="E220" t="s">
        <v>263</v>
      </c>
      <c r="F220" s="155">
        <v>0</v>
      </c>
      <c r="G220" t="s">
        <v>264</v>
      </c>
      <c r="H220" t="s">
        <v>264</v>
      </c>
      <c r="I220" t="s">
        <v>264</v>
      </c>
      <c r="J220" t="s">
        <v>264</v>
      </c>
      <c r="K220" s="155" t="str">
        <f>_xlfn.XLOOKUP(Table2_2[[#This Row],[load_case]],'Load summary(updated)'!$B$2:$B$44,'Load summary(updated)'!$A$2:$A$44)</f>
        <v xml:space="preserve">Eff. Horizontal Soil Pressure at Active, Ka, WT at 5.0mBGL L&amp;R </v>
      </c>
      <c r="L220" s="155" t="str">
        <f>VLOOKUP(Table2_2[[#This Row],[load_combination]],'Load summary(original) and Ref'!B:AV,47,0)</f>
        <v>MIN VERT, MAX HORI,WL EXCAVA,ULS NO LL</v>
      </c>
    </row>
    <row r="221" spans="1:12" hidden="1" x14ac:dyDescent="0.3">
      <c r="A221" t="s">
        <v>12</v>
      </c>
      <c r="B221" s="155" t="s">
        <v>261</v>
      </c>
      <c r="C221" s="155" t="s">
        <v>262</v>
      </c>
      <c r="D221" s="155">
        <v>15</v>
      </c>
      <c r="E221" t="s">
        <v>263</v>
      </c>
      <c r="F221" s="155">
        <v>0</v>
      </c>
      <c r="G221" t="s">
        <v>264</v>
      </c>
      <c r="H221" t="s">
        <v>264</v>
      </c>
      <c r="I221" t="s">
        <v>264</v>
      </c>
      <c r="J221" t="s">
        <v>264</v>
      </c>
      <c r="K221" s="155" t="str">
        <f>_xlfn.XLOOKUP(Table2_2[[#This Row],[load_case]],'Load summary(updated)'!$B$2:$B$44,'Load summary(updated)'!$A$2:$A$44)</f>
        <v>Eff. Vertical Soil Pressure, WL at base</v>
      </c>
      <c r="L221" s="155" t="str">
        <f>VLOOKUP(Table2_2[[#This Row],[load_combination]],'Load summary(original) and Ref'!B:AV,47,0)</f>
        <v>MIN VERT, MAX HORI,WL EXCAVA,ULS NO LL</v>
      </c>
    </row>
    <row r="222" spans="1:12" hidden="1" x14ac:dyDescent="0.3">
      <c r="A222" t="s">
        <v>12</v>
      </c>
      <c r="B222" s="155" t="s">
        <v>261</v>
      </c>
      <c r="C222" s="155" t="s">
        <v>262</v>
      </c>
      <c r="D222" s="155">
        <v>16</v>
      </c>
      <c r="E222" t="s">
        <v>263</v>
      </c>
      <c r="F222" s="155">
        <v>0</v>
      </c>
      <c r="G222" t="s">
        <v>264</v>
      </c>
      <c r="H222" t="s">
        <v>264</v>
      </c>
      <c r="I222" t="s">
        <v>264</v>
      </c>
      <c r="J222" t="s">
        <v>264</v>
      </c>
      <c r="K222" s="155" t="str">
        <f>_xlfn.XLOOKUP(Table2_2[[#This Row],[load_case]],'Load summary(updated)'!$B$2:$B$44,'Load summary(updated)'!$A$2:$A$44)</f>
        <v>Eff. Horizontal Soil Pressure at Rest, K0, WL at base (L&amp;R)</v>
      </c>
      <c r="L222" s="155" t="str">
        <f>VLOOKUP(Table2_2[[#This Row],[load_combination]],'Load summary(original) and Ref'!B:AV,47,0)</f>
        <v>MIN VERT, MAX HORI,WL EXCAVA,ULS NO LL</v>
      </c>
    </row>
    <row r="223" spans="1:12" hidden="1" x14ac:dyDescent="0.3">
      <c r="A223" s="180" t="s">
        <v>12</v>
      </c>
      <c r="B223" s="155" t="s">
        <v>261</v>
      </c>
      <c r="C223" s="155" t="s">
        <v>262</v>
      </c>
      <c r="D223" s="181">
        <v>17</v>
      </c>
      <c r="E223" t="s">
        <v>263</v>
      </c>
      <c r="F223" s="181">
        <v>1</v>
      </c>
      <c r="G223" t="s">
        <v>264</v>
      </c>
      <c r="H223" t="s">
        <v>264</v>
      </c>
      <c r="I223" t="s">
        <v>264</v>
      </c>
      <c r="J223" t="s">
        <v>264</v>
      </c>
      <c r="K223" s="178" t="str">
        <f>_xlfn.XLOOKUP(Table2_2[[#This Row],[load_case]],'Load summary(updated)'!$B$2:$B$44,'Load summary(updated)'!$A$2:$A$44)</f>
        <v xml:space="preserve">Eff. Vertical Soil Pressure Roof, 1.5m excavation above Roof Slab </v>
      </c>
      <c r="L223" s="178" t="str">
        <f>VLOOKUP(Table2_2[[#This Row],[load_combination]],'Load summary(original) and Ref'!B:AV,47,0)</f>
        <v>MIN VERT, MAX HORI,WL EXCAVA,ULS NO LL</v>
      </c>
    </row>
    <row r="224" spans="1:12" hidden="1" x14ac:dyDescent="0.3">
      <c r="A224" t="s">
        <v>12</v>
      </c>
      <c r="B224" s="155" t="s">
        <v>261</v>
      </c>
      <c r="C224" s="155" t="s">
        <v>262</v>
      </c>
      <c r="D224" s="155">
        <v>18</v>
      </c>
      <c r="E224" t="s">
        <v>263</v>
      </c>
      <c r="F224" s="155">
        <v>0</v>
      </c>
      <c r="G224" t="s">
        <v>264</v>
      </c>
      <c r="H224" t="s">
        <v>264</v>
      </c>
      <c r="I224" t="s">
        <v>264</v>
      </c>
      <c r="J224" t="s">
        <v>264</v>
      </c>
      <c r="K224" s="155" t="str">
        <f>_xlfn.XLOOKUP(Table2_2[[#This Row],[load_case]],'Load summary(updated)'!$B$2:$B$44,'Load summary(updated)'!$A$2:$A$44)</f>
        <v xml:space="preserve">Eff. Vertical Soil Pressure, WT at 1.5mBGL (L) and 4.5mBGL (R) </v>
      </c>
      <c r="L224" s="155" t="str">
        <f>VLOOKUP(Table2_2[[#This Row],[load_combination]],'Load summary(original) and Ref'!B:AV,47,0)</f>
        <v>MIN VERT, MAX HORI,WL EXCAVA,ULS NO LL</v>
      </c>
    </row>
    <row r="225" spans="1:12" hidden="1" x14ac:dyDescent="0.3">
      <c r="A225" t="s">
        <v>12</v>
      </c>
      <c r="B225" s="155" t="s">
        <v>261</v>
      </c>
      <c r="C225" s="155" t="s">
        <v>262</v>
      </c>
      <c r="D225" s="155">
        <v>19</v>
      </c>
      <c r="E225" t="s">
        <v>263</v>
      </c>
      <c r="F225" s="155">
        <v>0</v>
      </c>
      <c r="G225" t="s">
        <v>264</v>
      </c>
      <c r="H225" t="s">
        <v>264</v>
      </c>
      <c r="I225" t="s">
        <v>264</v>
      </c>
      <c r="J225" t="s">
        <v>264</v>
      </c>
      <c r="K225" s="155" t="str">
        <f>_xlfn.XLOOKUP(Table2_2[[#This Row],[load_case]],'Load summary(updated)'!$B$2:$B$44,'Load summary(updated)'!$A$2:$A$44)</f>
        <v>Eff. Horizontal Soil Pressure at Rest, K0, WT at 1.5mBGL (L) and 
4.5mBGL (R) L</v>
      </c>
      <c r="L225" s="155" t="str">
        <f>VLOOKUP(Table2_2[[#This Row],[load_combination]],'Load summary(original) and Ref'!B:AV,47,0)</f>
        <v>MIN VERT, MAX HORI,WL EXCAVA,ULS NO LL</v>
      </c>
    </row>
    <row r="226" spans="1:12" hidden="1" x14ac:dyDescent="0.3">
      <c r="A226" t="s">
        <v>12</v>
      </c>
      <c r="B226" s="155" t="s">
        <v>261</v>
      </c>
      <c r="C226" s="155" t="s">
        <v>262</v>
      </c>
      <c r="D226" s="155">
        <v>20</v>
      </c>
      <c r="E226" t="s">
        <v>263</v>
      </c>
      <c r="F226" s="155">
        <v>0</v>
      </c>
      <c r="G226" t="s">
        <v>264</v>
      </c>
      <c r="H226" t="s">
        <v>264</v>
      </c>
      <c r="I226" t="s">
        <v>264</v>
      </c>
      <c r="J226" t="s">
        <v>264</v>
      </c>
      <c r="K226" s="155" t="str">
        <f>_xlfn.XLOOKUP(Table2_2[[#This Row],[load_case]],'Load summary(updated)'!$B$2:$B$44,'Load summary(updated)'!$A$2:$A$44)</f>
        <v xml:space="preserve">Eff. Horizontal Soil Pressure at Active, Ka,, WT at 1.5mBGL (L) and 
4.5mBGL (R) R </v>
      </c>
      <c r="L226" s="155" t="str">
        <f>VLOOKUP(Table2_2[[#This Row],[load_combination]],'Load summary(original) and Ref'!B:AV,47,0)</f>
        <v>MIN VERT, MAX HORI,WL EXCAVA,ULS NO LL</v>
      </c>
    </row>
    <row r="227" spans="1:12" hidden="1" x14ac:dyDescent="0.3">
      <c r="A227" t="s">
        <v>12</v>
      </c>
      <c r="B227" s="155" t="s">
        <v>261</v>
      </c>
      <c r="C227" s="155" t="s">
        <v>262</v>
      </c>
      <c r="D227" s="155">
        <v>21</v>
      </c>
      <c r="E227" t="s">
        <v>263</v>
      </c>
      <c r="F227" s="155">
        <v>0</v>
      </c>
      <c r="G227" t="s">
        <v>264</v>
      </c>
      <c r="H227" t="s">
        <v>264</v>
      </c>
      <c r="I227" t="s">
        <v>264</v>
      </c>
      <c r="J227" t="s">
        <v>264</v>
      </c>
      <c r="K227" s="155" t="str">
        <f>_xlfn.XLOOKUP(Table2_2[[#This Row],[load_case]],'Load summary(updated)'!$B$2:$B$44,'Load summary(updated)'!$A$2:$A$44)</f>
        <v xml:space="preserve">Eff. Vertical Soil Pressure, WT at 1.5mBGL (R) and 4.5mBGL (L) </v>
      </c>
      <c r="L227" s="155" t="str">
        <f>VLOOKUP(Table2_2[[#This Row],[load_combination]],'Load summary(original) and Ref'!B:AV,47,0)</f>
        <v>MIN VERT, MAX HORI,WL EXCAVA,ULS NO LL</v>
      </c>
    </row>
    <row r="228" spans="1:12" hidden="1" x14ac:dyDescent="0.3">
      <c r="A228" t="s">
        <v>12</v>
      </c>
      <c r="B228" s="155" t="s">
        <v>261</v>
      </c>
      <c r="C228" s="155" t="s">
        <v>262</v>
      </c>
      <c r="D228" s="155">
        <v>22</v>
      </c>
      <c r="E228" t="s">
        <v>263</v>
      </c>
      <c r="F228" s="155">
        <v>0</v>
      </c>
      <c r="G228" t="s">
        <v>264</v>
      </c>
      <c r="H228" t="s">
        <v>264</v>
      </c>
      <c r="I228" t="s">
        <v>264</v>
      </c>
      <c r="J228" t="s">
        <v>264</v>
      </c>
      <c r="K228" s="155" t="str">
        <f>_xlfn.XLOOKUP(Table2_2[[#This Row],[load_case]],'Load summary(updated)'!$B$2:$B$44,'Load summary(updated)'!$A$2:$A$44)</f>
        <v>Eff. Horizontal Soil Pressure at Rest, K0,, WT at 1.5mBGL (R) and 
4.5mBGL (L) R</v>
      </c>
      <c r="L228" s="155" t="str">
        <f>VLOOKUP(Table2_2[[#This Row],[load_combination]],'Load summary(original) and Ref'!B:AV,47,0)</f>
        <v>MIN VERT, MAX HORI,WL EXCAVA,ULS NO LL</v>
      </c>
    </row>
    <row r="229" spans="1:12" hidden="1" x14ac:dyDescent="0.3">
      <c r="A229" t="s">
        <v>12</v>
      </c>
      <c r="B229" s="155" t="s">
        <v>261</v>
      </c>
      <c r="C229" s="155" t="s">
        <v>262</v>
      </c>
      <c r="D229" s="155">
        <v>23</v>
      </c>
      <c r="E229" t="s">
        <v>263</v>
      </c>
      <c r="F229" s="155">
        <v>0</v>
      </c>
      <c r="G229" t="s">
        <v>264</v>
      </c>
      <c r="H229" t="s">
        <v>264</v>
      </c>
      <c r="I229" t="s">
        <v>264</v>
      </c>
      <c r="J229" t="s">
        <v>264</v>
      </c>
      <c r="K229" s="155" t="str">
        <f>_xlfn.XLOOKUP(Table2_2[[#This Row],[load_case]],'Load summary(updated)'!$B$2:$B$44,'Load summary(updated)'!$A$2:$A$44)</f>
        <v>Eff. Horizontal Soil Pressure at Active, Ka,, WT at 1.5mBGL (R) and 
4.5mBGL (L)  L</v>
      </c>
      <c r="L229" s="155" t="str">
        <f>VLOOKUP(Table2_2[[#This Row],[load_combination]],'Load summary(original) and Ref'!B:AV,47,0)</f>
        <v>MIN VERT, MAX HORI,WL EXCAVA,ULS NO LL</v>
      </c>
    </row>
    <row r="230" spans="1:12" hidden="1" x14ac:dyDescent="0.3">
      <c r="A230" t="s">
        <v>12</v>
      </c>
      <c r="B230" s="155" t="s">
        <v>261</v>
      </c>
      <c r="C230" s="155" t="s">
        <v>262</v>
      </c>
      <c r="D230" s="155">
        <v>31</v>
      </c>
      <c r="E230" t="s">
        <v>263</v>
      </c>
      <c r="F230" s="155">
        <v>0</v>
      </c>
      <c r="G230" t="s">
        <v>264</v>
      </c>
      <c r="H230" t="s">
        <v>264</v>
      </c>
      <c r="I230" t="s">
        <v>264</v>
      </c>
      <c r="J230" t="s">
        <v>264</v>
      </c>
      <c r="K230" s="155" t="str">
        <f>_xlfn.XLOOKUP(Table2_2[[#This Row],[load_case]],'Load summary(updated)'!$B$2:$B$44,'Load summary(updated)'!$A$2:$A$44)</f>
        <v xml:space="preserve">Hydrostatic Vertical Roof, WT at GL </v>
      </c>
      <c r="L230" s="155" t="str">
        <f>VLOOKUP(Table2_2[[#This Row],[load_combination]],'Load summary(original) and Ref'!B:AV,47,0)</f>
        <v>MIN VERT, MAX HORI,WL EXCAVA,ULS NO LL</v>
      </c>
    </row>
    <row r="231" spans="1:12" hidden="1" x14ac:dyDescent="0.3">
      <c r="A231" s="180" t="s">
        <v>12</v>
      </c>
      <c r="B231" s="155" t="s">
        <v>261</v>
      </c>
      <c r="C231" s="155" t="s">
        <v>262</v>
      </c>
      <c r="D231" s="181">
        <v>32</v>
      </c>
      <c r="E231" t="s">
        <v>263</v>
      </c>
      <c r="F231" s="181">
        <v>1.35</v>
      </c>
      <c r="G231" t="s">
        <v>264</v>
      </c>
      <c r="H231" t="s">
        <v>264</v>
      </c>
      <c r="I231" t="s">
        <v>264</v>
      </c>
      <c r="J231" t="s">
        <v>264</v>
      </c>
      <c r="K231" s="178" t="str">
        <f>_xlfn.XLOOKUP(Table2_2[[#This Row],[load_case]],'Load summary(updated)'!$B$2:$B$44,'Load summary(updated)'!$A$2:$A$44)</f>
        <v xml:space="preserve">Hydrostatic Lateral , WT at GL L&amp;R </v>
      </c>
      <c r="L231" s="178" t="str">
        <f>VLOOKUP(Table2_2[[#This Row],[load_combination]],'Load summary(original) and Ref'!B:AV,47,0)</f>
        <v>MIN VERT, MAX HORI,WL EXCAVA,ULS NO LL</v>
      </c>
    </row>
    <row r="232" spans="1:12" hidden="1" x14ac:dyDescent="0.3">
      <c r="A232" t="s">
        <v>12</v>
      </c>
      <c r="B232" s="155" t="s">
        <v>261</v>
      </c>
      <c r="C232" s="155" t="s">
        <v>262</v>
      </c>
      <c r="D232" s="155">
        <v>33</v>
      </c>
      <c r="E232" t="s">
        <v>263</v>
      </c>
      <c r="F232" s="155">
        <v>0</v>
      </c>
      <c r="G232" t="s">
        <v>264</v>
      </c>
      <c r="H232" t="s">
        <v>264</v>
      </c>
      <c r="I232" t="s">
        <v>264</v>
      </c>
      <c r="J232" t="s">
        <v>264</v>
      </c>
      <c r="K232" s="155" t="str">
        <f>_xlfn.XLOOKUP(Table2_2[[#This Row],[load_case]],'Load summary(updated)'!$B$2:$B$44,'Load summary(updated)'!$A$2:$A$44)</f>
        <v xml:space="preserve">Hydrostatic Uplift Base, WT at GL </v>
      </c>
      <c r="L232" s="155" t="str">
        <f>VLOOKUP(Table2_2[[#This Row],[load_combination]],'Load summary(original) and Ref'!B:AV,47,0)</f>
        <v>MIN VERT, MAX HORI,WL EXCAVA,ULS NO LL</v>
      </c>
    </row>
    <row r="233" spans="1:12" hidden="1" x14ac:dyDescent="0.3">
      <c r="A233" t="s">
        <v>12</v>
      </c>
      <c r="B233" s="155" t="s">
        <v>261</v>
      </c>
      <c r="C233" s="155" t="s">
        <v>262</v>
      </c>
      <c r="D233" s="155">
        <v>34</v>
      </c>
      <c r="E233" t="s">
        <v>263</v>
      </c>
      <c r="F233" s="155">
        <v>0</v>
      </c>
      <c r="G233" t="s">
        <v>264</v>
      </c>
      <c r="H233" t="s">
        <v>264</v>
      </c>
      <c r="I233" t="s">
        <v>264</v>
      </c>
      <c r="J233" t="s">
        <v>264</v>
      </c>
      <c r="K233" s="155" t="str">
        <f>_xlfn.XLOOKUP(Table2_2[[#This Row],[load_case]],'Load summary(updated)'!$B$2:$B$44,'Load summary(updated)'!$A$2:$A$44)</f>
        <v>Hydrostatic Vertical Roof, WT at FL +1.0m,Hydrostatic Lateral , WT at FL +1.0m  L&amp;R, Hydrostatic Uplift Base, WT at FL +1.0m</v>
      </c>
      <c r="L233" s="155" t="str">
        <f>VLOOKUP(Table2_2[[#This Row],[load_combination]],'Load summary(original) and Ref'!B:AV,47,0)</f>
        <v>MIN VERT, MAX HORI,WL EXCAVA,ULS NO LL</v>
      </c>
    </row>
    <row r="234" spans="1:12" hidden="1" x14ac:dyDescent="0.3">
      <c r="A234" t="s">
        <v>12</v>
      </c>
      <c r="B234" s="155" t="s">
        <v>261</v>
      </c>
      <c r="C234" s="155" t="s">
        <v>262</v>
      </c>
      <c r="D234" s="155">
        <v>35</v>
      </c>
      <c r="E234" t="s">
        <v>263</v>
      </c>
      <c r="F234" s="155">
        <v>0</v>
      </c>
      <c r="G234" t="s">
        <v>264</v>
      </c>
      <c r="H234" t="s">
        <v>264</v>
      </c>
      <c r="I234" t="s">
        <v>264</v>
      </c>
      <c r="J234" t="s">
        <v>264</v>
      </c>
      <c r="K234" s="155" t="str">
        <f>_xlfn.XLOOKUP(Table2_2[[#This Row],[load_case]],'Load summary(updated)'!$B$2:$B$44,'Load summary(updated)'!$A$2:$A$44)</f>
        <v xml:space="preserve">35-Hydrostatic Vertical + Uplift Pressure ; WT at 5m Below GL </v>
      </c>
      <c r="L234" s="155" t="str">
        <f>VLOOKUP(Table2_2[[#This Row],[load_combination]],'Load summary(original) and Ref'!B:AV,47,0)</f>
        <v>MIN VERT, MAX HORI,WL EXCAVA,ULS NO LL</v>
      </c>
    </row>
    <row r="235" spans="1:12" hidden="1" x14ac:dyDescent="0.3">
      <c r="A235" t="s">
        <v>12</v>
      </c>
      <c r="B235" s="155" t="s">
        <v>261</v>
      </c>
      <c r="C235" s="155" t="s">
        <v>262</v>
      </c>
      <c r="D235" s="155">
        <v>36</v>
      </c>
      <c r="E235" t="s">
        <v>263</v>
      </c>
      <c r="F235" s="155">
        <v>0</v>
      </c>
      <c r="G235" t="s">
        <v>264</v>
      </c>
      <c r="H235" t="s">
        <v>264</v>
      </c>
      <c r="I235" t="s">
        <v>264</v>
      </c>
      <c r="J235" t="s">
        <v>264</v>
      </c>
      <c r="K235" s="155" t="str">
        <f>_xlfn.XLOOKUP(Table2_2[[#This Row],[load_case]],'Load summary(updated)'!$B$2:$B$44,'Load summary(updated)'!$A$2:$A$44)</f>
        <v>36-Hydrostatic Lateral Pressure ( Left &amp; Right); WT at 5m Below GL</v>
      </c>
      <c r="L235" s="155" t="str">
        <f>VLOOKUP(Table2_2[[#This Row],[load_combination]],'Load summary(original) and Ref'!B:AV,47,0)</f>
        <v>MIN VERT, MAX HORI,WL EXCAVA,ULS NO LL</v>
      </c>
    </row>
    <row r="236" spans="1:12" hidden="1" x14ac:dyDescent="0.3">
      <c r="A236" s="180" t="s">
        <v>12</v>
      </c>
      <c r="B236" s="155" t="s">
        <v>261</v>
      </c>
      <c r="C236" s="155" t="s">
        <v>262</v>
      </c>
      <c r="D236" s="181">
        <v>37</v>
      </c>
      <c r="E236" t="s">
        <v>263</v>
      </c>
      <c r="F236" s="181">
        <v>1</v>
      </c>
      <c r="G236" t="s">
        <v>264</v>
      </c>
      <c r="H236" t="s">
        <v>264</v>
      </c>
      <c r="I236" t="s">
        <v>264</v>
      </c>
      <c r="J236" t="s">
        <v>264</v>
      </c>
      <c r="K236" s="178" t="str">
        <f>_xlfn.XLOOKUP(Table2_2[[#This Row],[load_case]],'Load summary(updated)'!$B$2:$B$44,'Load summary(updated)'!$A$2:$A$44)</f>
        <v>37-Hydrostatic Vertical and Uplift (Roof &amp; Base); WT at 1.5m below GL due to excavation</v>
      </c>
      <c r="L236" s="178" t="str">
        <f>VLOOKUP(Table2_2[[#This Row],[load_combination]],'Load summary(original) and Ref'!B:AV,47,0)</f>
        <v>MIN VERT, MAX HORI,WL EXCAVA,ULS NO LL</v>
      </c>
    </row>
    <row r="237" spans="1:12" hidden="1" x14ac:dyDescent="0.3">
      <c r="A237" t="s">
        <v>12</v>
      </c>
      <c r="B237" s="155" t="s">
        <v>261</v>
      </c>
      <c r="C237" s="155" t="s">
        <v>262</v>
      </c>
      <c r="D237" s="155">
        <v>38</v>
      </c>
      <c r="E237" t="s">
        <v>263</v>
      </c>
      <c r="F237" s="155">
        <v>0</v>
      </c>
      <c r="G237" t="s">
        <v>264</v>
      </c>
      <c r="H237" t="s">
        <v>264</v>
      </c>
      <c r="I237" t="s">
        <v>264</v>
      </c>
      <c r="J237" t="s">
        <v>264</v>
      </c>
      <c r="K237" s="155" t="str">
        <f>_xlfn.XLOOKUP(Table2_2[[#This Row],[load_case]],'Load summary(updated)'!$B$2:$B$44,'Load summary(updated)'!$A$2:$A$44)</f>
        <v>38-Hydrostatic Vertical Pressure (Roof); WT at 1.5m Below GL  &amp; 4.5m below GL (Right)</v>
      </c>
      <c r="L237" s="155" t="str">
        <f>VLOOKUP(Table2_2[[#This Row],[load_combination]],'Load summary(original) and Ref'!B:AV,47,0)</f>
        <v>MIN VERT, MAX HORI,WL EXCAVA,ULS NO LL</v>
      </c>
    </row>
    <row r="238" spans="1:12" hidden="1" x14ac:dyDescent="0.3">
      <c r="A238" t="s">
        <v>12</v>
      </c>
      <c r="B238" s="155" t="s">
        <v>261</v>
      </c>
      <c r="C238" s="155" t="s">
        <v>262</v>
      </c>
      <c r="D238" s="155">
        <v>39</v>
      </c>
      <c r="E238" t="s">
        <v>263</v>
      </c>
      <c r="F238" s="155">
        <v>0</v>
      </c>
      <c r="G238" t="s">
        <v>264</v>
      </c>
      <c r="H238" t="s">
        <v>264</v>
      </c>
      <c r="I238" t="s">
        <v>264</v>
      </c>
      <c r="J238" t="s">
        <v>264</v>
      </c>
      <c r="K238" s="155" t="str">
        <f>_xlfn.XLOOKUP(Table2_2[[#This Row],[load_case]],'Load summary(updated)'!$B$2:$B$44,'Load summary(updated)'!$A$2:$A$44)</f>
        <v>39-Hydrostatic Lateral Pressure(Left &amp; Right); WT at 1.5m Below GL &amp; 4.5m below GL (Right)</v>
      </c>
      <c r="L238" s="155" t="str">
        <f>VLOOKUP(Table2_2[[#This Row],[load_combination]],'Load summary(original) and Ref'!B:AV,47,0)</f>
        <v>MIN VERT, MAX HORI,WL EXCAVA,ULS NO LL</v>
      </c>
    </row>
    <row r="239" spans="1:12" hidden="1" x14ac:dyDescent="0.3">
      <c r="A239" t="s">
        <v>12</v>
      </c>
      <c r="B239" s="155" t="s">
        <v>261</v>
      </c>
      <c r="C239" s="155" t="s">
        <v>262</v>
      </c>
      <c r="D239" s="155">
        <v>40</v>
      </c>
      <c r="E239" t="s">
        <v>263</v>
      </c>
      <c r="F239" s="155">
        <v>0</v>
      </c>
      <c r="G239" t="s">
        <v>264</v>
      </c>
      <c r="H239" t="s">
        <v>264</v>
      </c>
      <c r="I239" t="s">
        <v>264</v>
      </c>
      <c r="J239" t="s">
        <v>264</v>
      </c>
      <c r="K239" s="155" t="str">
        <f>_xlfn.XLOOKUP(Table2_2[[#This Row],[load_case]],'Load summary(updated)'!$B$2:$B$44,'Load summary(updated)'!$A$2:$A$44)</f>
        <v>40-Uplift (Base); WT at 1.5m Below GL &amp; 4.5m below GL (Right)</v>
      </c>
      <c r="L239" s="155" t="str">
        <f>VLOOKUP(Table2_2[[#This Row],[load_combination]],'Load summary(original) and Ref'!B:AV,47,0)</f>
        <v>MIN VERT, MAX HORI,WL EXCAVA,ULS NO LL</v>
      </c>
    </row>
    <row r="240" spans="1:12" hidden="1" x14ac:dyDescent="0.3">
      <c r="A240" t="s">
        <v>12</v>
      </c>
      <c r="B240" s="155" t="s">
        <v>261</v>
      </c>
      <c r="C240" s="155" t="s">
        <v>262</v>
      </c>
      <c r="D240" s="155">
        <v>41</v>
      </c>
      <c r="E240" t="s">
        <v>263</v>
      </c>
      <c r="F240" s="155">
        <v>0</v>
      </c>
      <c r="G240" t="s">
        <v>264</v>
      </c>
      <c r="H240" t="s">
        <v>264</v>
      </c>
      <c r="I240" t="s">
        <v>264</v>
      </c>
      <c r="J240" t="s">
        <v>264</v>
      </c>
      <c r="K240" s="155" t="str">
        <f>_xlfn.XLOOKUP(Table2_2[[#This Row],[load_case]],'Load summary(updated)'!$B$2:$B$44,'Load summary(updated)'!$A$2:$A$44)</f>
        <v>41-Hydrostatic Vertical Pressure (Roof); WT at 4.5m Below GL  &amp; 1.5m below GL (Right)</v>
      </c>
      <c r="L240" s="155" t="str">
        <f>VLOOKUP(Table2_2[[#This Row],[load_combination]],'Load summary(original) and Ref'!B:AV,47,0)</f>
        <v>MIN VERT, MAX HORI,WL EXCAVA,ULS NO LL</v>
      </c>
    </row>
    <row r="241" spans="1:12" hidden="1" x14ac:dyDescent="0.3">
      <c r="A241" t="s">
        <v>12</v>
      </c>
      <c r="B241" s="155" t="s">
        <v>261</v>
      </c>
      <c r="C241" s="155" t="s">
        <v>262</v>
      </c>
      <c r="D241" s="155">
        <v>42</v>
      </c>
      <c r="E241" t="s">
        <v>263</v>
      </c>
      <c r="F241" s="155">
        <v>0</v>
      </c>
      <c r="G241" t="s">
        <v>264</v>
      </c>
      <c r="H241" t="s">
        <v>264</v>
      </c>
      <c r="I241" t="s">
        <v>264</v>
      </c>
      <c r="J241" t="s">
        <v>264</v>
      </c>
      <c r="K241" s="155" t="str">
        <f>_xlfn.XLOOKUP(Table2_2[[#This Row],[load_case]],'Load summary(updated)'!$B$2:$B$44,'Load summary(updated)'!$A$2:$A$44)</f>
        <v>42-Hydrostatic Lateral Pressure(Left &amp; Right); WT at 4.5m Below GL &amp; 1.5m below GL (Right)</v>
      </c>
      <c r="L241" s="155" t="str">
        <f>VLOOKUP(Table2_2[[#This Row],[load_combination]],'Load summary(original) and Ref'!B:AV,47,0)</f>
        <v>MIN VERT, MAX HORI,WL EXCAVA,ULS NO LL</v>
      </c>
    </row>
    <row r="242" spans="1:12" hidden="1" x14ac:dyDescent="0.3">
      <c r="A242" t="s">
        <v>12</v>
      </c>
      <c r="B242" s="155" t="s">
        <v>261</v>
      </c>
      <c r="C242" s="155" t="s">
        <v>262</v>
      </c>
      <c r="D242" s="155">
        <v>43</v>
      </c>
      <c r="E242" t="s">
        <v>263</v>
      </c>
      <c r="F242" s="155">
        <v>0</v>
      </c>
      <c r="G242" t="s">
        <v>264</v>
      </c>
      <c r="H242" t="s">
        <v>264</v>
      </c>
      <c r="I242" t="s">
        <v>264</v>
      </c>
      <c r="J242" t="s">
        <v>264</v>
      </c>
      <c r="K242" s="155" t="str">
        <f>_xlfn.XLOOKUP(Table2_2[[#This Row],[load_case]],'Load summary(updated)'!$B$2:$B$44,'Load summary(updated)'!$A$2:$A$44)</f>
        <v>43-Uplift (Base); WT at 4.5m Below GL &amp; 1.5m below GL (Right)</v>
      </c>
      <c r="L242" s="155" t="str">
        <f>VLOOKUP(Table2_2[[#This Row],[load_combination]],'Load summary(original) and Ref'!B:AV,47,0)</f>
        <v>MIN VERT, MAX HORI,WL EXCAVA,ULS NO LL</v>
      </c>
    </row>
    <row r="243" spans="1:12" hidden="1" x14ac:dyDescent="0.3">
      <c r="A243" t="s">
        <v>12</v>
      </c>
      <c r="B243" s="155" t="s">
        <v>261</v>
      </c>
      <c r="C243" s="155" t="s">
        <v>262</v>
      </c>
      <c r="D243" s="155">
        <v>51</v>
      </c>
      <c r="E243" t="s">
        <v>263</v>
      </c>
      <c r="F243" s="155">
        <v>0</v>
      </c>
      <c r="G243" t="s">
        <v>264</v>
      </c>
      <c r="H243" t="s">
        <v>264</v>
      </c>
      <c r="I243" t="s">
        <v>264</v>
      </c>
      <c r="J243" t="s">
        <v>264</v>
      </c>
      <c r="K243" s="155" t="str">
        <f>_xlfn.XLOOKUP(Table2_2[[#This Row],[load_case]],'Load summary(updated)'!$B$2:$B$44,'Load summary(updated)'!$A$2:$A$44)</f>
        <v>51-Internal Live Load</v>
      </c>
      <c r="L243" s="155" t="str">
        <f>VLOOKUP(Table2_2[[#This Row],[load_combination]],'Load summary(original) and Ref'!B:AV,47,0)</f>
        <v>MIN VERT, MAX HORI,WL EXCAVA,ULS NO LL</v>
      </c>
    </row>
    <row r="244" spans="1:12" hidden="1" x14ac:dyDescent="0.3">
      <c r="A244" t="s">
        <v>12</v>
      </c>
      <c r="B244" s="155" t="s">
        <v>261</v>
      </c>
      <c r="C244" s="155" t="s">
        <v>262</v>
      </c>
      <c r="D244" s="155">
        <v>52</v>
      </c>
      <c r="E244" t="s">
        <v>263</v>
      </c>
      <c r="F244" s="155">
        <v>0</v>
      </c>
      <c r="G244" t="s">
        <v>264</v>
      </c>
      <c r="H244" t="s">
        <v>264</v>
      </c>
      <c r="I244" t="s">
        <v>264</v>
      </c>
      <c r="J244" t="s">
        <v>264</v>
      </c>
      <c r="K244" s="155" t="str">
        <f>_xlfn.XLOOKUP(Table2_2[[#This Row],[load_case]],'Load summary(updated)'!$B$2:$B$44,'Load summary(updated)'!$A$2:$A$44)</f>
        <v>52-Surcharge (Roof)</v>
      </c>
      <c r="L244" s="155" t="str">
        <f>VLOOKUP(Table2_2[[#This Row],[load_combination]],'Load summary(original) and Ref'!B:AV,47,0)</f>
        <v>MIN VERT, MAX HORI,WL EXCAVA,ULS NO LL</v>
      </c>
    </row>
    <row r="245" spans="1:12" hidden="1" x14ac:dyDescent="0.3">
      <c r="A245" s="180" t="s">
        <v>12</v>
      </c>
      <c r="B245" s="155" t="s">
        <v>261</v>
      </c>
      <c r="C245" s="155" t="s">
        <v>262</v>
      </c>
      <c r="D245" s="181">
        <v>53</v>
      </c>
      <c r="E245" t="s">
        <v>263</v>
      </c>
      <c r="F245" s="181">
        <v>1.5</v>
      </c>
      <c r="G245" t="s">
        <v>264</v>
      </c>
      <c r="H245" t="s">
        <v>264</v>
      </c>
      <c r="I245" t="s">
        <v>264</v>
      </c>
      <c r="J245" t="s">
        <v>264</v>
      </c>
      <c r="K245" s="178" t="str">
        <f>_xlfn.XLOOKUP(Table2_2[[#This Row],[load_case]],'Load summary(updated)'!$B$2:$B$44,'Load summary(updated)'!$A$2:$A$44)</f>
        <v>53-Lateral Surcharge (Left &amp; Right)</v>
      </c>
      <c r="L245" s="178" t="str">
        <f>VLOOKUP(Table2_2[[#This Row],[load_combination]],'Load summary(original) and Ref'!B:AV,47,0)</f>
        <v>MIN VERT, MAX HORI,WL EXCAVA,ULS NO LL</v>
      </c>
    </row>
    <row r="246" spans="1:12" hidden="1" x14ac:dyDescent="0.3">
      <c r="A246" t="s">
        <v>12</v>
      </c>
      <c r="B246" s="155" t="s">
        <v>261</v>
      </c>
      <c r="C246" s="155" t="s">
        <v>262</v>
      </c>
      <c r="D246" s="155">
        <v>54.1</v>
      </c>
      <c r="E246" t="s">
        <v>263</v>
      </c>
      <c r="F246" s="155">
        <v>0</v>
      </c>
      <c r="G246" t="s">
        <v>264</v>
      </c>
      <c r="H246" t="s">
        <v>264</v>
      </c>
      <c r="I246" t="s">
        <v>264</v>
      </c>
      <c r="J246" t="s">
        <v>264</v>
      </c>
      <c r="K246" s="155" t="str">
        <f>_xlfn.XLOOKUP(Table2_2[[#This Row],[load_case]],'Load summary(updated)'!$B$2:$B$44,'Load summary(updated)'!$A$2:$A$44)</f>
        <v>54-Lateral Surcharge (Left)  k0</v>
      </c>
      <c r="L246" s="155" t="str">
        <f>VLOOKUP(Table2_2[[#This Row],[load_combination]],'Load summary(original) and Ref'!B:AV,47,0)</f>
        <v>MIN VERT, MAX HORI,WL EXCAVA,ULS NO LL</v>
      </c>
    </row>
    <row r="247" spans="1:12" hidden="1" x14ac:dyDescent="0.3">
      <c r="A247" t="s">
        <v>12</v>
      </c>
      <c r="B247" s="155" t="s">
        <v>261</v>
      </c>
      <c r="C247" s="155" t="s">
        <v>262</v>
      </c>
      <c r="D247" s="155">
        <v>54.2</v>
      </c>
      <c r="E247" t="s">
        <v>263</v>
      </c>
      <c r="F247" s="155">
        <v>0</v>
      </c>
      <c r="G247" t="s">
        <v>264</v>
      </c>
      <c r="H247" t="s">
        <v>264</v>
      </c>
      <c r="I247" t="s">
        <v>264</v>
      </c>
      <c r="J247" t="s">
        <v>264</v>
      </c>
      <c r="K247" s="155" t="str">
        <f>_xlfn.XLOOKUP(Table2_2[[#This Row],[load_case]],'Load summary(updated)'!$B$2:$B$44,'Load summary(updated)'!$A$2:$A$44)</f>
        <v>54-Lateral Surcharge (Left)  ka</v>
      </c>
      <c r="L247" s="155" t="str">
        <f>VLOOKUP(Table2_2[[#This Row],[load_combination]],'Load summary(original) and Ref'!B:AV,47,0)</f>
        <v>MIN VERT, MAX HORI,WL EXCAVA,ULS NO LL</v>
      </c>
    </row>
    <row r="248" spans="1:12" hidden="1" x14ac:dyDescent="0.3">
      <c r="A248" t="s">
        <v>12</v>
      </c>
      <c r="B248" s="155" t="s">
        <v>261</v>
      </c>
      <c r="C248" s="155" t="s">
        <v>262</v>
      </c>
      <c r="D248" s="155">
        <v>55.1</v>
      </c>
      <c r="E248" t="s">
        <v>263</v>
      </c>
      <c r="F248" s="155">
        <v>0</v>
      </c>
      <c r="G248" t="s">
        <v>264</v>
      </c>
      <c r="H248" t="s">
        <v>264</v>
      </c>
      <c r="I248" t="s">
        <v>264</v>
      </c>
      <c r="J248" t="s">
        <v>264</v>
      </c>
      <c r="K248" s="155" t="str">
        <f>_xlfn.XLOOKUP(Table2_2[[#This Row],[load_case]],'Load summary(updated)'!$B$2:$B$44,'Load summary(updated)'!$A$2:$A$44)</f>
        <v>55-Lateral Surcharge (Right) k0</v>
      </c>
      <c r="L248" s="155" t="str">
        <f>VLOOKUP(Table2_2[[#This Row],[load_combination]],'Load summary(original) and Ref'!B:AV,47,0)</f>
        <v>MIN VERT, MAX HORI,WL EXCAVA,ULS NO LL</v>
      </c>
    </row>
    <row r="249" spans="1:12" hidden="1" x14ac:dyDescent="0.3">
      <c r="A249" t="s">
        <v>12</v>
      </c>
      <c r="B249" s="155" t="s">
        <v>261</v>
      </c>
      <c r="C249" s="155" t="s">
        <v>262</v>
      </c>
      <c r="D249" s="155">
        <v>55.2</v>
      </c>
      <c r="E249" t="s">
        <v>263</v>
      </c>
      <c r="F249" s="155">
        <v>0</v>
      </c>
      <c r="G249" t="s">
        <v>264</v>
      </c>
      <c r="H249" t="s">
        <v>264</v>
      </c>
      <c r="I249" t="s">
        <v>264</v>
      </c>
      <c r="J249" t="s">
        <v>264</v>
      </c>
      <c r="K249" s="155" t="str">
        <f>_xlfn.XLOOKUP(Table2_2[[#This Row],[load_case]],'Load summary(updated)'!$B$2:$B$44,'Load summary(updated)'!$A$2:$A$44)</f>
        <v>55-Lateral Surcharge (Right) ka</v>
      </c>
      <c r="L249" s="155" t="str">
        <f>VLOOKUP(Table2_2[[#This Row],[load_combination]],'Load summary(original) and Ref'!B:AV,47,0)</f>
        <v>MIN VERT, MAX HORI,WL EXCAVA,ULS NO LL</v>
      </c>
    </row>
    <row r="250" spans="1:12" hidden="1" x14ac:dyDescent="0.3">
      <c r="A250" t="s">
        <v>12</v>
      </c>
      <c r="B250" s="155" t="s">
        <v>261</v>
      </c>
      <c r="C250" s="155" t="s">
        <v>262</v>
      </c>
      <c r="D250" s="155">
        <v>56</v>
      </c>
      <c r="E250" t="s">
        <v>263</v>
      </c>
      <c r="F250" s="155">
        <v>0</v>
      </c>
      <c r="G250" t="s">
        <v>264</v>
      </c>
      <c r="H250" t="s">
        <v>264</v>
      </c>
      <c r="I250" t="s">
        <v>264</v>
      </c>
      <c r="J250" t="s">
        <v>264</v>
      </c>
      <c r="K250" s="155" t="str">
        <f>_xlfn.XLOOKUP(Table2_2[[#This Row],[load_case]],'Load summary(updated)'!$B$2:$B$44,'Load summary(updated)'!$A$2:$A$44)</f>
        <v>56-Construction Load (Roof)</v>
      </c>
      <c r="L250" s="155" t="str">
        <f>VLOOKUP(Table2_2[[#This Row],[load_combination]],'Load summary(original) and Ref'!B:AV,47,0)</f>
        <v>MIN VERT, MAX HORI,WL EXCAVA,ULS NO LL</v>
      </c>
    </row>
    <row r="251" spans="1:12" hidden="1" x14ac:dyDescent="0.3">
      <c r="A251" t="s">
        <v>12</v>
      </c>
      <c r="B251" s="155" t="s">
        <v>261</v>
      </c>
      <c r="C251" s="155" t="s">
        <v>262</v>
      </c>
      <c r="D251" s="155">
        <v>57</v>
      </c>
      <c r="E251" t="s">
        <v>263</v>
      </c>
      <c r="F251" s="155">
        <v>0</v>
      </c>
      <c r="G251" t="s">
        <v>264</v>
      </c>
      <c r="H251" t="s">
        <v>264</v>
      </c>
      <c r="I251" t="s">
        <v>264</v>
      </c>
      <c r="J251" t="s">
        <v>264</v>
      </c>
      <c r="K251" s="155" t="str">
        <f>_xlfn.XLOOKUP(Table2_2[[#This Row],[load_case]],'Load summary(updated)'!$B$2:$B$44,'Load summary(updated)'!$A$2:$A$44)</f>
        <v>57-Lateral Construction (Left &amp; Right)</v>
      </c>
      <c r="L251" s="155" t="str">
        <f>VLOOKUP(Table2_2[[#This Row],[load_combination]],'Load summary(original) and Ref'!B:AV,47,0)</f>
        <v>MIN VERT, MAX HORI,WL EXCAVA,ULS NO LL</v>
      </c>
    </row>
    <row r="252" spans="1:12" hidden="1" x14ac:dyDescent="0.3">
      <c r="A252" t="s">
        <v>12</v>
      </c>
      <c r="B252" s="155" t="s">
        <v>261</v>
      </c>
      <c r="C252" s="155" t="s">
        <v>262</v>
      </c>
      <c r="D252" s="155">
        <v>17.100000000000001</v>
      </c>
      <c r="E252" t="s">
        <v>263</v>
      </c>
      <c r="F252" s="155">
        <v>0</v>
      </c>
      <c r="G252" t="s">
        <v>264</v>
      </c>
      <c r="H252" t="s">
        <v>264</v>
      </c>
      <c r="I252" t="s">
        <v>264</v>
      </c>
      <c r="J252" t="s">
        <v>264</v>
      </c>
      <c r="K252" s="155" t="str">
        <f>_xlfn.XLOOKUP(Table2_2[[#This Row],[load_case]],'Load summary(updated)'!$B$2:$B$44,'Load summary(updated)'!$A$2:$A$44)</f>
        <v xml:space="preserve">Eff. Vertical Soil Pressure Roof, 4.5m excavation above Roof Slab </v>
      </c>
      <c r="L252" s="155" t="str">
        <f>VLOOKUP(Table2_2[[#This Row],[load_combination]],'Load summary(original) and Ref'!B:AV,47,0)</f>
        <v>MIN VERT, MAX HORI,WL EXCAVA,ULS NO LL</v>
      </c>
    </row>
    <row r="253" spans="1:12" hidden="1" x14ac:dyDescent="0.3">
      <c r="A253" t="s">
        <v>12</v>
      </c>
      <c r="B253" s="155" t="s">
        <v>261</v>
      </c>
      <c r="C253" s="155" t="s">
        <v>262</v>
      </c>
      <c r="D253" s="155">
        <v>31.1</v>
      </c>
      <c r="E253" t="s">
        <v>263</v>
      </c>
      <c r="F253" s="155">
        <v>0</v>
      </c>
      <c r="G253" t="s">
        <v>264</v>
      </c>
      <c r="H253" t="s">
        <v>264</v>
      </c>
      <c r="I253" t="s">
        <v>264</v>
      </c>
      <c r="J253" t="s">
        <v>264</v>
      </c>
      <c r="K253" s="155" t="str">
        <f>_xlfn.XLOOKUP(Table2_2[[#This Row],[load_case]],'Load summary(updated)'!$B$2:$B$44,'Load summary(updated)'!$A$2:$A$44)</f>
        <v>Hydrostatic Vertical Roof, WT 4.5m BGL</v>
      </c>
      <c r="L253" s="155" t="str">
        <f>VLOOKUP(Table2_2[[#This Row],[load_combination]],'Load summary(original) and Ref'!B:AV,47,0)</f>
        <v>MIN VERT, MAX HORI,WL EXCAVA,ULS NO LL</v>
      </c>
    </row>
    <row r="254" spans="1:12" hidden="1" x14ac:dyDescent="0.3">
      <c r="A254" s="180" t="s">
        <v>15</v>
      </c>
      <c r="B254" s="155" t="s">
        <v>261</v>
      </c>
      <c r="C254" s="155" t="s">
        <v>262</v>
      </c>
      <c r="D254" s="181">
        <v>1</v>
      </c>
      <c r="E254" t="s">
        <v>263</v>
      </c>
      <c r="F254" s="181">
        <v>1</v>
      </c>
      <c r="G254" t="s">
        <v>264</v>
      </c>
      <c r="H254" t="s">
        <v>264</v>
      </c>
      <c r="I254" t="s">
        <v>264</v>
      </c>
      <c r="J254" t="s">
        <v>264</v>
      </c>
      <c r="K254" s="178" t="str">
        <f>_xlfn.XLOOKUP(Table2_2[[#This Row],[load_case]],'Load summary(updated)'!$B$2:$B$44,'Load summary(updated)'!$A$2:$A$44)</f>
        <v>Self weight (Self-weight)</v>
      </c>
      <c r="L254" s="178" t="str">
        <f>VLOOKUP(Table2_2[[#This Row],[load_combination]],'Load summary(original) and Ref'!B:AV,47,0)</f>
        <v>UNEVEN WATER AND AIRCARFT LOAD, MIN VERT, MAX HORI,WL 1.5 L 4.5 R,ULS NO LL</v>
      </c>
    </row>
    <row r="255" spans="1:12" hidden="1" x14ac:dyDescent="0.3">
      <c r="A255" s="180" t="s">
        <v>15</v>
      </c>
      <c r="B255" s="155" t="s">
        <v>261</v>
      </c>
      <c r="C255" s="155" t="s">
        <v>262</v>
      </c>
      <c r="D255" s="181">
        <v>2</v>
      </c>
      <c r="E255" t="s">
        <v>263</v>
      </c>
      <c r="F255" s="181">
        <v>1</v>
      </c>
      <c r="G255" t="s">
        <v>264</v>
      </c>
      <c r="H255" t="s">
        <v>264</v>
      </c>
      <c r="I255" t="s">
        <v>264</v>
      </c>
      <c r="J255" t="s">
        <v>264</v>
      </c>
      <c r="K255" s="178" t="str">
        <f>_xlfn.XLOOKUP(Table2_2[[#This Row],[load_case]],'Load summary(updated)'!$B$2:$B$44,'Load summary(updated)'!$A$2:$A$44)</f>
        <v>Permanent Superimposed Dead Load (Self-weight)</v>
      </c>
      <c r="L255" s="178" t="str">
        <f>VLOOKUP(Table2_2[[#This Row],[load_combination]],'Load summary(original) and Ref'!B:AV,47,0)</f>
        <v>UNEVEN WATER AND AIRCARFT LOAD, MIN VERT, MAX HORI,WL 1.5 L 4.5 R,ULS NO LL</v>
      </c>
    </row>
    <row r="256" spans="1:12" hidden="1" x14ac:dyDescent="0.3">
      <c r="A256" s="180" t="s">
        <v>15</v>
      </c>
      <c r="B256" s="155" t="s">
        <v>261</v>
      </c>
      <c r="C256" s="155" t="s">
        <v>262</v>
      </c>
      <c r="D256" s="181">
        <v>3</v>
      </c>
      <c r="E256" t="s">
        <v>263</v>
      </c>
      <c r="F256" s="181">
        <v>1</v>
      </c>
      <c r="G256" t="s">
        <v>264</v>
      </c>
      <c r="H256" t="s">
        <v>264</v>
      </c>
      <c r="I256" t="s">
        <v>264</v>
      </c>
      <c r="J256" t="s">
        <v>264</v>
      </c>
      <c r="K256" s="178" t="str">
        <f>_xlfn.XLOOKUP(Table2_2[[#This Row],[load_case]],'Load summary(updated)'!$B$2:$B$44,'Load summary(updated)'!$A$2:$A$44)</f>
        <v>Pavement (Self-weight)</v>
      </c>
      <c r="L256" s="178" t="str">
        <f>VLOOKUP(Table2_2[[#This Row],[load_combination]],'Load summary(original) and Ref'!B:AV,47,0)</f>
        <v>UNEVEN WATER AND AIRCARFT LOAD, MIN VERT, MAX HORI,WL 1.5 L 4.5 R,ULS NO LL</v>
      </c>
    </row>
    <row r="257" spans="1:12" hidden="1" x14ac:dyDescent="0.3">
      <c r="A257" s="180" t="s">
        <v>15</v>
      </c>
      <c r="B257" s="155" t="s">
        <v>261</v>
      </c>
      <c r="C257" s="155" t="s">
        <v>262</v>
      </c>
      <c r="D257" s="181">
        <v>4</v>
      </c>
      <c r="E257" t="s">
        <v>263</v>
      </c>
      <c r="F257" s="181">
        <v>1.35</v>
      </c>
      <c r="G257" t="s">
        <v>264</v>
      </c>
      <c r="H257" t="s">
        <v>264</v>
      </c>
      <c r="I257" t="s">
        <v>264</v>
      </c>
      <c r="J257" t="s">
        <v>264</v>
      </c>
      <c r="K257" s="178" t="str">
        <f>_xlfn.XLOOKUP(Table2_2[[#This Row],[load_case]],'Load summary(updated)'!$B$2:$B$44,'Load summary(updated)'!$A$2:$A$44)</f>
        <v>Horizontal Soil Pressure  due to Pavement self-weight at Rest K0 (Self-
weight)</v>
      </c>
      <c r="L257" s="178" t="str">
        <f>VLOOKUP(Table2_2[[#This Row],[load_combination]],'Load summary(original) and Ref'!B:AV,47,0)</f>
        <v>UNEVEN WATER AND AIRCARFT LOAD, MIN VERT, MAX HORI,WL 1.5 L 4.5 R,ULS NO LL</v>
      </c>
    </row>
    <row r="258" spans="1:12" hidden="1" x14ac:dyDescent="0.3">
      <c r="A258" t="s">
        <v>15</v>
      </c>
      <c r="B258" s="155" t="s">
        <v>261</v>
      </c>
      <c r="C258" s="155" t="s">
        <v>262</v>
      </c>
      <c r="D258" s="155">
        <v>5</v>
      </c>
      <c r="E258" t="s">
        <v>263</v>
      </c>
      <c r="F258" s="155">
        <v>0</v>
      </c>
      <c r="G258" t="s">
        <v>264</v>
      </c>
      <c r="H258" t="s">
        <v>264</v>
      </c>
      <c r="I258" t="s">
        <v>264</v>
      </c>
      <c r="J258" t="s">
        <v>264</v>
      </c>
      <c r="K258" s="155" t="str">
        <f>_xlfn.XLOOKUP(Table2_2[[#This Row],[load_case]],'Load summary(updated)'!$B$2:$B$44,'Load summary(updated)'!$A$2:$A$44)</f>
        <v>Horizontal Soil Pressure due to Pavement self-weight at Active Ka (Self-
weight)</v>
      </c>
      <c r="L258" s="155" t="str">
        <f>VLOOKUP(Table2_2[[#This Row],[load_combination]],'Load summary(original) and Ref'!B:AV,47,0)</f>
        <v>UNEVEN WATER AND AIRCARFT LOAD, MIN VERT, MAX HORI,WL 1.5 L 4.5 R,ULS NO LL</v>
      </c>
    </row>
    <row r="259" spans="1:12" hidden="1" x14ac:dyDescent="0.3">
      <c r="A259" t="s">
        <v>15</v>
      </c>
      <c r="B259" s="155" t="s">
        <v>261</v>
      </c>
      <c r="C259" s="155" t="s">
        <v>262</v>
      </c>
      <c r="D259" s="155">
        <v>11</v>
      </c>
      <c r="E259" t="s">
        <v>263</v>
      </c>
      <c r="F259" s="155">
        <v>0</v>
      </c>
      <c r="G259" t="s">
        <v>264</v>
      </c>
      <c r="H259" t="s">
        <v>264</v>
      </c>
      <c r="I259" t="s">
        <v>264</v>
      </c>
      <c r="J259" t="s">
        <v>264</v>
      </c>
      <c r="K259" s="155" t="str">
        <f>_xlfn.XLOOKUP(Table2_2[[#This Row],[load_case]],'Load summary(updated)'!$B$2:$B$44,'Load summary(updated)'!$A$2:$A$44)</f>
        <v>Eff. Vertical Soil Pressure, WL at GL &amp; +1.0m &amp; base</v>
      </c>
      <c r="L259" s="155" t="str">
        <f>VLOOKUP(Table2_2[[#This Row],[load_combination]],'Load summary(original) and Ref'!B:AV,47,0)</f>
        <v>UNEVEN WATER AND AIRCARFT LOAD, MIN VERT, MAX HORI,WL 1.5 L 4.5 R,ULS NO LL</v>
      </c>
    </row>
    <row r="260" spans="1:12" hidden="1" x14ac:dyDescent="0.3">
      <c r="A260" t="s">
        <v>15</v>
      </c>
      <c r="B260" s="155" t="s">
        <v>261</v>
      </c>
      <c r="C260" s="155" t="s">
        <v>262</v>
      </c>
      <c r="D260" s="155">
        <v>12</v>
      </c>
      <c r="E260" t="s">
        <v>263</v>
      </c>
      <c r="F260" s="155">
        <v>0</v>
      </c>
      <c r="G260" t="s">
        <v>264</v>
      </c>
      <c r="H260" t="s">
        <v>264</v>
      </c>
      <c r="I260" t="s">
        <v>264</v>
      </c>
      <c r="J260" t="s">
        <v>264</v>
      </c>
      <c r="K260" s="155" t="str">
        <f>_xlfn.XLOOKUP(Table2_2[[#This Row],[load_case]],'Load summary(updated)'!$B$2:$B$44,'Load summary(updated)'!$A$2:$A$44)</f>
        <v>Eff. Horizontal Soil Pressure at Rest, K0, WL at GL &amp; +1.0m &amp; base L&amp;R</v>
      </c>
      <c r="L260" s="155" t="str">
        <f>VLOOKUP(Table2_2[[#This Row],[load_combination]],'Load summary(original) and Ref'!B:AV,47,0)</f>
        <v>UNEVEN WATER AND AIRCARFT LOAD, MIN VERT, MAX HORI,WL 1.5 L 4.5 R,ULS NO LL</v>
      </c>
    </row>
    <row r="261" spans="1:12" hidden="1" x14ac:dyDescent="0.3">
      <c r="A261" t="s">
        <v>15</v>
      </c>
      <c r="B261" s="155" t="s">
        <v>261</v>
      </c>
      <c r="C261" s="155" t="s">
        <v>262</v>
      </c>
      <c r="D261" s="155">
        <v>13</v>
      </c>
      <c r="E261" t="s">
        <v>263</v>
      </c>
      <c r="F261" s="155">
        <v>0</v>
      </c>
      <c r="G261" t="s">
        <v>264</v>
      </c>
      <c r="H261" t="s">
        <v>264</v>
      </c>
      <c r="I261" t="s">
        <v>264</v>
      </c>
      <c r="J261" t="s">
        <v>264</v>
      </c>
      <c r="K261" s="155" t="str">
        <f>_xlfn.XLOOKUP(Table2_2[[#This Row],[load_case]],'Load summary(updated)'!$B$2:$B$44,'Load summary(updated)'!$A$2:$A$44)</f>
        <v>Total Vertical Soil Pressure Roof, WT at 5.0m BGL</v>
      </c>
      <c r="L261" s="155" t="str">
        <f>VLOOKUP(Table2_2[[#This Row],[load_combination]],'Load summary(original) and Ref'!B:AV,47,0)</f>
        <v>UNEVEN WATER AND AIRCARFT LOAD, MIN VERT, MAX HORI,WL 1.5 L 4.5 R,ULS NO LL</v>
      </c>
    </row>
    <row r="262" spans="1:12" hidden="1" x14ac:dyDescent="0.3">
      <c r="A262" t="s">
        <v>15</v>
      </c>
      <c r="B262" s="155" t="s">
        <v>261</v>
      </c>
      <c r="C262" s="155" t="s">
        <v>262</v>
      </c>
      <c r="D262" s="155">
        <v>14</v>
      </c>
      <c r="E262" t="s">
        <v>263</v>
      </c>
      <c r="F262" s="155">
        <v>0</v>
      </c>
      <c r="G262" t="s">
        <v>264</v>
      </c>
      <c r="H262" t="s">
        <v>264</v>
      </c>
      <c r="I262" t="s">
        <v>264</v>
      </c>
      <c r="J262" t="s">
        <v>264</v>
      </c>
      <c r="K262" s="155" t="str">
        <f>_xlfn.XLOOKUP(Table2_2[[#This Row],[load_case]],'Load summary(updated)'!$B$2:$B$44,'Load summary(updated)'!$A$2:$A$44)</f>
        <v xml:space="preserve">Eff. Horizontal Soil Pressure at Active, Ka, WT at 5.0mBGL L&amp;R </v>
      </c>
      <c r="L262" s="155" t="str">
        <f>VLOOKUP(Table2_2[[#This Row],[load_combination]],'Load summary(original) and Ref'!B:AV,47,0)</f>
        <v>UNEVEN WATER AND AIRCARFT LOAD, MIN VERT, MAX HORI,WL 1.5 L 4.5 R,ULS NO LL</v>
      </c>
    </row>
    <row r="263" spans="1:12" hidden="1" x14ac:dyDescent="0.3">
      <c r="A263" t="s">
        <v>15</v>
      </c>
      <c r="B263" s="155" t="s">
        <v>261</v>
      </c>
      <c r="C263" s="155" t="s">
        <v>262</v>
      </c>
      <c r="D263" s="155">
        <v>15</v>
      </c>
      <c r="E263" t="s">
        <v>263</v>
      </c>
      <c r="F263" s="155">
        <v>0</v>
      </c>
      <c r="G263" t="s">
        <v>264</v>
      </c>
      <c r="H263" t="s">
        <v>264</v>
      </c>
      <c r="I263" t="s">
        <v>264</v>
      </c>
      <c r="J263" t="s">
        <v>264</v>
      </c>
      <c r="K263" s="155" t="str">
        <f>_xlfn.XLOOKUP(Table2_2[[#This Row],[load_case]],'Load summary(updated)'!$B$2:$B$44,'Load summary(updated)'!$A$2:$A$44)</f>
        <v>Eff. Vertical Soil Pressure, WL at base</v>
      </c>
      <c r="L263" s="155" t="str">
        <f>VLOOKUP(Table2_2[[#This Row],[load_combination]],'Load summary(original) and Ref'!B:AV,47,0)</f>
        <v>UNEVEN WATER AND AIRCARFT LOAD, MIN VERT, MAX HORI,WL 1.5 L 4.5 R,ULS NO LL</v>
      </c>
    </row>
    <row r="264" spans="1:12" hidden="1" x14ac:dyDescent="0.3">
      <c r="A264" t="s">
        <v>15</v>
      </c>
      <c r="B264" s="155" t="s">
        <v>261</v>
      </c>
      <c r="C264" s="155" t="s">
        <v>262</v>
      </c>
      <c r="D264" s="155">
        <v>16</v>
      </c>
      <c r="E264" t="s">
        <v>263</v>
      </c>
      <c r="F264" s="155">
        <v>0</v>
      </c>
      <c r="G264" t="s">
        <v>264</v>
      </c>
      <c r="H264" t="s">
        <v>264</v>
      </c>
      <c r="I264" t="s">
        <v>264</v>
      </c>
      <c r="J264" t="s">
        <v>264</v>
      </c>
      <c r="K264" s="155" t="str">
        <f>_xlfn.XLOOKUP(Table2_2[[#This Row],[load_case]],'Load summary(updated)'!$B$2:$B$44,'Load summary(updated)'!$A$2:$A$44)</f>
        <v>Eff. Horizontal Soil Pressure at Rest, K0, WL at base (L&amp;R)</v>
      </c>
      <c r="L264" s="155" t="str">
        <f>VLOOKUP(Table2_2[[#This Row],[load_combination]],'Load summary(original) and Ref'!B:AV,47,0)</f>
        <v>UNEVEN WATER AND AIRCARFT LOAD, MIN VERT, MAX HORI,WL 1.5 L 4.5 R,ULS NO LL</v>
      </c>
    </row>
    <row r="265" spans="1:12" hidden="1" x14ac:dyDescent="0.3">
      <c r="A265" t="s">
        <v>15</v>
      </c>
      <c r="B265" s="155" t="s">
        <v>261</v>
      </c>
      <c r="C265" s="155" t="s">
        <v>262</v>
      </c>
      <c r="D265" s="155">
        <v>17</v>
      </c>
      <c r="E265" t="s">
        <v>263</v>
      </c>
      <c r="F265" s="155">
        <v>0</v>
      </c>
      <c r="G265" t="s">
        <v>264</v>
      </c>
      <c r="H265" t="s">
        <v>264</v>
      </c>
      <c r="I265" t="s">
        <v>264</v>
      </c>
      <c r="J265" t="s">
        <v>264</v>
      </c>
      <c r="K265" s="155" t="str">
        <f>_xlfn.XLOOKUP(Table2_2[[#This Row],[load_case]],'Load summary(updated)'!$B$2:$B$44,'Load summary(updated)'!$A$2:$A$44)</f>
        <v xml:space="preserve">Eff. Vertical Soil Pressure Roof, 1.5m excavation above Roof Slab </v>
      </c>
      <c r="L265" s="155" t="str">
        <f>VLOOKUP(Table2_2[[#This Row],[load_combination]],'Load summary(original) and Ref'!B:AV,47,0)</f>
        <v>UNEVEN WATER AND AIRCARFT LOAD, MIN VERT, MAX HORI,WL 1.5 L 4.5 R,ULS NO LL</v>
      </c>
    </row>
    <row r="266" spans="1:12" hidden="1" x14ac:dyDescent="0.3">
      <c r="A266" s="180" t="s">
        <v>15</v>
      </c>
      <c r="B266" s="155" t="s">
        <v>261</v>
      </c>
      <c r="C266" s="155" t="s">
        <v>262</v>
      </c>
      <c r="D266" s="181">
        <v>18</v>
      </c>
      <c r="E266" t="s">
        <v>263</v>
      </c>
      <c r="F266" s="181">
        <v>1</v>
      </c>
      <c r="G266" t="s">
        <v>264</v>
      </c>
      <c r="H266" t="s">
        <v>264</v>
      </c>
      <c r="I266" t="s">
        <v>264</v>
      </c>
      <c r="J266" t="s">
        <v>264</v>
      </c>
      <c r="K266" s="178" t="str">
        <f>_xlfn.XLOOKUP(Table2_2[[#This Row],[load_case]],'Load summary(updated)'!$B$2:$B$44,'Load summary(updated)'!$A$2:$A$44)</f>
        <v xml:space="preserve">Eff. Vertical Soil Pressure, WT at 1.5mBGL (L) and 4.5mBGL (R) </v>
      </c>
      <c r="L266" s="178" t="str">
        <f>VLOOKUP(Table2_2[[#This Row],[load_combination]],'Load summary(original) and Ref'!B:AV,47,0)</f>
        <v>UNEVEN WATER AND AIRCARFT LOAD, MIN VERT, MAX HORI,WL 1.5 L 4.5 R,ULS NO LL</v>
      </c>
    </row>
    <row r="267" spans="1:12" hidden="1" x14ac:dyDescent="0.3">
      <c r="A267" s="180" t="s">
        <v>15</v>
      </c>
      <c r="B267" s="155" t="s">
        <v>261</v>
      </c>
      <c r="C267" s="155" t="s">
        <v>262</v>
      </c>
      <c r="D267" s="181">
        <v>19</v>
      </c>
      <c r="E267" t="s">
        <v>263</v>
      </c>
      <c r="F267" s="181">
        <v>1.35</v>
      </c>
      <c r="G267" t="s">
        <v>264</v>
      </c>
      <c r="H267" t="s">
        <v>264</v>
      </c>
      <c r="I267" t="s">
        <v>264</v>
      </c>
      <c r="J267" t="s">
        <v>264</v>
      </c>
      <c r="K267" s="178" t="str">
        <f>_xlfn.XLOOKUP(Table2_2[[#This Row],[load_case]],'Load summary(updated)'!$B$2:$B$44,'Load summary(updated)'!$A$2:$A$44)</f>
        <v>Eff. Horizontal Soil Pressure at Rest, K0, WT at 1.5mBGL (L) and 
4.5mBGL (R) L</v>
      </c>
      <c r="L267" s="178" t="str">
        <f>VLOOKUP(Table2_2[[#This Row],[load_combination]],'Load summary(original) and Ref'!B:AV,47,0)</f>
        <v>UNEVEN WATER AND AIRCARFT LOAD, MIN VERT, MAX HORI,WL 1.5 L 4.5 R,ULS NO LL</v>
      </c>
    </row>
    <row r="268" spans="1:12" hidden="1" x14ac:dyDescent="0.3">
      <c r="A268" s="180" t="s">
        <v>15</v>
      </c>
      <c r="B268" s="155" t="s">
        <v>261</v>
      </c>
      <c r="C268" s="155" t="s">
        <v>262</v>
      </c>
      <c r="D268" s="181">
        <v>20</v>
      </c>
      <c r="E268" t="s">
        <v>263</v>
      </c>
      <c r="F268" s="181">
        <v>1.35</v>
      </c>
      <c r="G268" t="s">
        <v>264</v>
      </c>
      <c r="H268" t="s">
        <v>264</v>
      </c>
      <c r="I268" t="s">
        <v>264</v>
      </c>
      <c r="J268" t="s">
        <v>264</v>
      </c>
      <c r="K268" s="178" t="str">
        <f>_xlfn.XLOOKUP(Table2_2[[#This Row],[load_case]],'Load summary(updated)'!$B$2:$B$44,'Load summary(updated)'!$A$2:$A$44)</f>
        <v xml:space="preserve">Eff. Horizontal Soil Pressure at Active, Ka,, WT at 1.5mBGL (L) and 
4.5mBGL (R) R </v>
      </c>
      <c r="L268" s="178" t="str">
        <f>VLOOKUP(Table2_2[[#This Row],[load_combination]],'Load summary(original) and Ref'!B:AV,47,0)</f>
        <v>UNEVEN WATER AND AIRCARFT LOAD, MIN VERT, MAX HORI,WL 1.5 L 4.5 R,ULS NO LL</v>
      </c>
    </row>
    <row r="269" spans="1:12" hidden="1" x14ac:dyDescent="0.3">
      <c r="A269" t="s">
        <v>15</v>
      </c>
      <c r="B269" s="155" t="s">
        <v>261</v>
      </c>
      <c r="C269" s="155" t="s">
        <v>262</v>
      </c>
      <c r="D269" s="155">
        <v>21</v>
      </c>
      <c r="E269" t="s">
        <v>263</v>
      </c>
      <c r="F269" s="155">
        <v>0</v>
      </c>
      <c r="G269" t="s">
        <v>264</v>
      </c>
      <c r="H269" t="s">
        <v>264</v>
      </c>
      <c r="I269" t="s">
        <v>264</v>
      </c>
      <c r="J269" t="s">
        <v>264</v>
      </c>
      <c r="K269" s="155" t="str">
        <f>_xlfn.XLOOKUP(Table2_2[[#This Row],[load_case]],'Load summary(updated)'!$B$2:$B$44,'Load summary(updated)'!$A$2:$A$44)</f>
        <v xml:space="preserve">Eff. Vertical Soil Pressure, WT at 1.5mBGL (R) and 4.5mBGL (L) </v>
      </c>
      <c r="L269" s="155" t="str">
        <f>VLOOKUP(Table2_2[[#This Row],[load_combination]],'Load summary(original) and Ref'!B:AV,47,0)</f>
        <v>UNEVEN WATER AND AIRCARFT LOAD, MIN VERT, MAX HORI,WL 1.5 L 4.5 R,ULS NO LL</v>
      </c>
    </row>
    <row r="270" spans="1:12" hidden="1" x14ac:dyDescent="0.3">
      <c r="A270" t="s">
        <v>15</v>
      </c>
      <c r="B270" s="155" t="s">
        <v>261</v>
      </c>
      <c r="C270" s="155" t="s">
        <v>262</v>
      </c>
      <c r="D270" s="155">
        <v>22</v>
      </c>
      <c r="E270" t="s">
        <v>263</v>
      </c>
      <c r="F270" s="155">
        <v>0</v>
      </c>
      <c r="G270" t="s">
        <v>264</v>
      </c>
      <c r="H270" t="s">
        <v>264</v>
      </c>
      <c r="I270" t="s">
        <v>264</v>
      </c>
      <c r="J270" t="s">
        <v>264</v>
      </c>
      <c r="K270" s="155" t="str">
        <f>_xlfn.XLOOKUP(Table2_2[[#This Row],[load_case]],'Load summary(updated)'!$B$2:$B$44,'Load summary(updated)'!$A$2:$A$44)</f>
        <v>Eff. Horizontal Soil Pressure at Rest, K0,, WT at 1.5mBGL (R) and 
4.5mBGL (L) R</v>
      </c>
      <c r="L270" s="155" t="str">
        <f>VLOOKUP(Table2_2[[#This Row],[load_combination]],'Load summary(original) and Ref'!B:AV,47,0)</f>
        <v>UNEVEN WATER AND AIRCARFT LOAD, MIN VERT, MAX HORI,WL 1.5 L 4.5 R,ULS NO LL</v>
      </c>
    </row>
    <row r="271" spans="1:12" hidden="1" x14ac:dyDescent="0.3">
      <c r="A271" t="s">
        <v>15</v>
      </c>
      <c r="B271" s="155" t="s">
        <v>261</v>
      </c>
      <c r="C271" s="155" t="s">
        <v>262</v>
      </c>
      <c r="D271" s="155">
        <v>23</v>
      </c>
      <c r="E271" t="s">
        <v>263</v>
      </c>
      <c r="F271" s="155">
        <v>0</v>
      </c>
      <c r="G271" t="s">
        <v>264</v>
      </c>
      <c r="H271" t="s">
        <v>264</v>
      </c>
      <c r="I271" t="s">
        <v>264</v>
      </c>
      <c r="J271" t="s">
        <v>264</v>
      </c>
      <c r="K271" s="155" t="str">
        <f>_xlfn.XLOOKUP(Table2_2[[#This Row],[load_case]],'Load summary(updated)'!$B$2:$B$44,'Load summary(updated)'!$A$2:$A$44)</f>
        <v>Eff. Horizontal Soil Pressure at Active, Ka,, WT at 1.5mBGL (R) and 
4.5mBGL (L)  L</v>
      </c>
      <c r="L271" s="155" t="str">
        <f>VLOOKUP(Table2_2[[#This Row],[load_combination]],'Load summary(original) and Ref'!B:AV,47,0)</f>
        <v>UNEVEN WATER AND AIRCARFT LOAD, MIN VERT, MAX HORI,WL 1.5 L 4.5 R,ULS NO LL</v>
      </c>
    </row>
    <row r="272" spans="1:12" hidden="1" x14ac:dyDescent="0.3">
      <c r="A272" t="s">
        <v>15</v>
      </c>
      <c r="B272" s="155" t="s">
        <v>261</v>
      </c>
      <c r="C272" s="155" t="s">
        <v>262</v>
      </c>
      <c r="D272" s="155">
        <v>31</v>
      </c>
      <c r="E272" t="s">
        <v>263</v>
      </c>
      <c r="F272" s="155">
        <v>0</v>
      </c>
      <c r="G272" t="s">
        <v>264</v>
      </c>
      <c r="H272" t="s">
        <v>264</v>
      </c>
      <c r="I272" t="s">
        <v>264</v>
      </c>
      <c r="J272" t="s">
        <v>264</v>
      </c>
      <c r="K272" s="155" t="str">
        <f>_xlfn.XLOOKUP(Table2_2[[#This Row],[load_case]],'Load summary(updated)'!$B$2:$B$44,'Load summary(updated)'!$A$2:$A$44)</f>
        <v xml:space="preserve">Hydrostatic Vertical Roof, WT at GL </v>
      </c>
      <c r="L272" s="155" t="str">
        <f>VLOOKUP(Table2_2[[#This Row],[load_combination]],'Load summary(original) and Ref'!B:AV,47,0)</f>
        <v>UNEVEN WATER AND AIRCARFT LOAD, MIN VERT, MAX HORI,WL 1.5 L 4.5 R,ULS NO LL</v>
      </c>
    </row>
    <row r="273" spans="1:12" hidden="1" x14ac:dyDescent="0.3">
      <c r="A273" t="s">
        <v>15</v>
      </c>
      <c r="B273" s="155" t="s">
        <v>261</v>
      </c>
      <c r="C273" s="155" t="s">
        <v>262</v>
      </c>
      <c r="D273" s="155">
        <v>32</v>
      </c>
      <c r="E273" t="s">
        <v>263</v>
      </c>
      <c r="F273" s="155">
        <v>0</v>
      </c>
      <c r="G273" t="s">
        <v>264</v>
      </c>
      <c r="H273" t="s">
        <v>264</v>
      </c>
      <c r="I273" t="s">
        <v>264</v>
      </c>
      <c r="J273" t="s">
        <v>264</v>
      </c>
      <c r="K273" s="155" t="str">
        <f>_xlfn.XLOOKUP(Table2_2[[#This Row],[load_case]],'Load summary(updated)'!$B$2:$B$44,'Load summary(updated)'!$A$2:$A$44)</f>
        <v xml:space="preserve">Hydrostatic Lateral , WT at GL L&amp;R </v>
      </c>
      <c r="L273" s="155" t="str">
        <f>VLOOKUP(Table2_2[[#This Row],[load_combination]],'Load summary(original) and Ref'!B:AV,47,0)</f>
        <v>UNEVEN WATER AND AIRCARFT LOAD, MIN VERT, MAX HORI,WL 1.5 L 4.5 R,ULS NO LL</v>
      </c>
    </row>
    <row r="274" spans="1:12" hidden="1" x14ac:dyDescent="0.3">
      <c r="A274" t="s">
        <v>15</v>
      </c>
      <c r="B274" s="155" t="s">
        <v>261</v>
      </c>
      <c r="C274" s="155" t="s">
        <v>262</v>
      </c>
      <c r="D274" s="155">
        <v>33</v>
      </c>
      <c r="E274" t="s">
        <v>263</v>
      </c>
      <c r="F274" s="155">
        <v>0</v>
      </c>
      <c r="G274" t="s">
        <v>264</v>
      </c>
      <c r="H274" t="s">
        <v>264</v>
      </c>
      <c r="I274" t="s">
        <v>264</v>
      </c>
      <c r="J274" t="s">
        <v>264</v>
      </c>
      <c r="K274" s="155" t="str">
        <f>_xlfn.XLOOKUP(Table2_2[[#This Row],[load_case]],'Load summary(updated)'!$B$2:$B$44,'Load summary(updated)'!$A$2:$A$44)</f>
        <v xml:space="preserve">Hydrostatic Uplift Base, WT at GL </v>
      </c>
      <c r="L274" s="155" t="str">
        <f>VLOOKUP(Table2_2[[#This Row],[load_combination]],'Load summary(original) and Ref'!B:AV,47,0)</f>
        <v>UNEVEN WATER AND AIRCARFT LOAD, MIN VERT, MAX HORI,WL 1.5 L 4.5 R,ULS NO LL</v>
      </c>
    </row>
    <row r="275" spans="1:12" hidden="1" x14ac:dyDescent="0.3">
      <c r="A275" t="s">
        <v>15</v>
      </c>
      <c r="B275" s="155" t="s">
        <v>261</v>
      </c>
      <c r="C275" s="155" t="s">
        <v>262</v>
      </c>
      <c r="D275" s="155">
        <v>34</v>
      </c>
      <c r="E275" t="s">
        <v>263</v>
      </c>
      <c r="F275" s="155">
        <v>0</v>
      </c>
      <c r="G275" t="s">
        <v>264</v>
      </c>
      <c r="H275" t="s">
        <v>264</v>
      </c>
      <c r="I275" t="s">
        <v>264</v>
      </c>
      <c r="J275" t="s">
        <v>264</v>
      </c>
      <c r="K275" s="155" t="str">
        <f>_xlfn.XLOOKUP(Table2_2[[#This Row],[load_case]],'Load summary(updated)'!$B$2:$B$44,'Load summary(updated)'!$A$2:$A$44)</f>
        <v>Hydrostatic Vertical Roof, WT at FL +1.0m,Hydrostatic Lateral , WT at FL +1.0m  L&amp;R, Hydrostatic Uplift Base, WT at FL +1.0m</v>
      </c>
      <c r="L275" s="155" t="str">
        <f>VLOOKUP(Table2_2[[#This Row],[load_combination]],'Load summary(original) and Ref'!B:AV,47,0)</f>
        <v>UNEVEN WATER AND AIRCARFT LOAD, MIN VERT, MAX HORI,WL 1.5 L 4.5 R,ULS NO LL</v>
      </c>
    </row>
    <row r="276" spans="1:12" hidden="1" x14ac:dyDescent="0.3">
      <c r="A276" t="s">
        <v>15</v>
      </c>
      <c r="B276" s="155" t="s">
        <v>261</v>
      </c>
      <c r="C276" s="155" t="s">
        <v>262</v>
      </c>
      <c r="D276" s="155">
        <v>35</v>
      </c>
      <c r="E276" t="s">
        <v>263</v>
      </c>
      <c r="F276" s="155">
        <v>0</v>
      </c>
      <c r="G276" t="s">
        <v>264</v>
      </c>
      <c r="H276" t="s">
        <v>264</v>
      </c>
      <c r="I276" t="s">
        <v>264</v>
      </c>
      <c r="J276" t="s">
        <v>264</v>
      </c>
      <c r="K276" s="155" t="str">
        <f>_xlfn.XLOOKUP(Table2_2[[#This Row],[load_case]],'Load summary(updated)'!$B$2:$B$44,'Load summary(updated)'!$A$2:$A$44)</f>
        <v xml:space="preserve">35-Hydrostatic Vertical + Uplift Pressure ; WT at 5m Below GL </v>
      </c>
      <c r="L276" s="155" t="str">
        <f>VLOOKUP(Table2_2[[#This Row],[load_combination]],'Load summary(original) and Ref'!B:AV,47,0)</f>
        <v>UNEVEN WATER AND AIRCARFT LOAD, MIN VERT, MAX HORI,WL 1.5 L 4.5 R,ULS NO LL</v>
      </c>
    </row>
    <row r="277" spans="1:12" hidden="1" x14ac:dyDescent="0.3">
      <c r="A277" t="s">
        <v>15</v>
      </c>
      <c r="B277" s="155" t="s">
        <v>261</v>
      </c>
      <c r="C277" s="155" t="s">
        <v>262</v>
      </c>
      <c r="D277" s="155">
        <v>36</v>
      </c>
      <c r="E277" t="s">
        <v>263</v>
      </c>
      <c r="F277" s="155">
        <v>0</v>
      </c>
      <c r="G277" t="s">
        <v>264</v>
      </c>
      <c r="H277" t="s">
        <v>264</v>
      </c>
      <c r="I277" t="s">
        <v>264</v>
      </c>
      <c r="J277" t="s">
        <v>264</v>
      </c>
      <c r="K277" s="155" t="str">
        <f>_xlfn.XLOOKUP(Table2_2[[#This Row],[load_case]],'Load summary(updated)'!$B$2:$B$44,'Load summary(updated)'!$A$2:$A$44)</f>
        <v>36-Hydrostatic Lateral Pressure ( Left &amp; Right); WT at 5m Below GL</v>
      </c>
      <c r="L277" s="155" t="str">
        <f>VLOOKUP(Table2_2[[#This Row],[load_combination]],'Load summary(original) and Ref'!B:AV,47,0)</f>
        <v>UNEVEN WATER AND AIRCARFT LOAD, MIN VERT, MAX HORI,WL 1.5 L 4.5 R,ULS NO LL</v>
      </c>
    </row>
    <row r="278" spans="1:12" hidden="1" x14ac:dyDescent="0.3">
      <c r="A278" t="s">
        <v>15</v>
      </c>
      <c r="B278" s="155" t="s">
        <v>261</v>
      </c>
      <c r="C278" s="155" t="s">
        <v>262</v>
      </c>
      <c r="D278" s="155">
        <v>37</v>
      </c>
      <c r="E278" t="s">
        <v>263</v>
      </c>
      <c r="F278" s="155">
        <v>0</v>
      </c>
      <c r="G278" t="s">
        <v>264</v>
      </c>
      <c r="H278" t="s">
        <v>264</v>
      </c>
      <c r="I278" t="s">
        <v>264</v>
      </c>
      <c r="J278" t="s">
        <v>264</v>
      </c>
      <c r="K278" s="155" t="str">
        <f>_xlfn.XLOOKUP(Table2_2[[#This Row],[load_case]],'Load summary(updated)'!$B$2:$B$44,'Load summary(updated)'!$A$2:$A$44)</f>
        <v>37-Hydrostatic Vertical and Uplift (Roof &amp; Base); WT at 1.5m below GL due to excavation</v>
      </c>
      <c r="L278" s="155" t="str">
        <f>VLOOKUP(Table2_2[[#This Row],[load_combination]],'Load summary(original) and Ref'!B:AV,47,0)</f>
        <v>UNEVEN WATER AND AIRCARFT LOAD, MIN VERT, MAX HORI,WL 1.5 L 4.5 R,ULS NO LL</v>
      </c>
    </row>
    <row r="279" spans="1:12" hidden="1" x14ac:dyDescent="0.3">
      <c r="A279" s="180" t="s">
        <v>15</v>
      </c>
      <c r="B279" s="155" t="s">
        <v>261</v>
      </c>
      <c r="C279" s="155" t="s">
        <v>262</v>
      </c>
      <c r="D279" s="181">
        <v>38</v>
      </c>
      <c r="E279" t="s">
        <v>263</v>
      </c>
      <c r="F279" s="181">
        <v>1</v>
      </c>
      <c r="G279" t="s">
        <v>264</v>
      </c>
      <c r="H279" t="s">
        <v>264</v>
      </c>
      <c r="I279" t="s">
        <v>264</v>
      </c>
      <c r="J279" t="s">
        <v>264</v>
      </c>
      <c r="K279" s="178" t="str">
        <f>_xlfn.XLOOKUP(Table2_2[[#This Row],[load_case]],'Load summary(updated)'!$B$2:$B$44,'Load summary(updated)'!$A$2:$A$44)</f>
        <v>38-Hydrostatic Vertical Pressure (Roof); WT at 1.5m Below GL  &amp; 4.5m below GL (Right)</v>
      </c>
      <c r="L279" s="178" t="str">
        <f>VLOOKUP(Table2_2[[#This Row],[load_combination]],'Load summary(original) and Ref'!B:AV,47,0)</f>
        <v>UNEVEN WATER AND AIRCARFT LOAD, MIN VERT, MAX HORI,WL 1.5 L 4.5 R,ULS NO LL</v>
      </c>
    </row>
    <row r="280" spans="1:12" hidden="1" x14ac:dyDescent="0.3">
      <c r="A280" s="180" t="s">
        <v>15</v>
      </c>
      <c r="B280" s="155" t="s">
        <v>261</v>
      </c>
      <c r="C280" s="155" t="s">
        <v>262</v>
      </c>
      <c r="D280" s="181">
        <v>39</v>
      </c>
      <c r="E280" t="s">
        <v>263</v>
      </c>
      <c r="F280" s="181">
        <v>1.35</v>
      </c>
      <c r="G280" t="s">
        <v>264</v>
      </c>
      <c r="H280" t="s">
        <v>264</v>
      </c>
      <c r="I280" t="s">
        <v>264</v>
      </c>
      <c r="J280" t="s">
        <v>264</v>
      </c>
      <c r="K280" s="178" t="str">
        <f>_xlfn.XLOOKUP(Table2_2[[#This Row],[load_case]],'Load summary(updated)'!$B$2:$B$44,'Load summary(updated)'!$A$2:$A$44)</f>
        <v>39-Hydrostatic Lateral Pressure(Left &amp; Right); WT at 1.5m Below GL &amp; 4.5m below GL (Right)</v>
      </c>
      <c r="L280" s="178" t="str">
        <f>VLOOKUP(Table2_2[[#This Row],[load_combination]],'Load summary(original) and Ref'!B:AV,47,0)</f>
        <v>UNEVEN WATER AND AIRCARFT LOAD, MIN VERT, MAX HORI,WL 1.5 L 4.5 R,ULS NO LL</v>
      </c>
    </row>
    <row r="281" spans="1:12" hidden="1" x14ac:dyDescent="0.3">
      <c r="A281" s="180" t="s">
        <v>15</v>
      </c>
      <c r="B281" s="155" t="s">
        <v>261</v>
      </c>
      <c r="C281" s="155" t="s">
        <v>262</v>
      </c>
      <c r="D281" s="181">
        <v>40</v>
      </c>
      <c r="E281" t="s">
        <v>263</v>
      </c>
      <c r="F281" s="181">
        <v>1</v>
      </c>
      <c r="G281" t="s">
        <v>264</v>
      </c>
      <c r="H281" t="s">
        <v>264</v>
      </c>
      <c r="I281" t="s">
        <v>264</v>
      </c>
      <c r="J281" t="s">
        <v>264</v>
      </c>
      <c r="K281" s="178" t="str">
        <f>_xlfn.XLOOKUP(Table2_2[[#This Row],[load_case]],'Load summary(updated)'!$B$2:$B$44,'Load summary(updated)'!$A$2:$A$44)</f>
        <v>40-Uplift (Base); WT at 1.5m Below GL &amp; 4.5m below GL (Right)</v>
      </c>
      <c r="L281" s="178" t="str">
        <f>VLOOKUP(Table2_2[[#This Row],[load_combination]],'Load summary(original) and Ref'!B:AV,47,0)</f>
        <v>UNEVEN WATER AND AIRCARFT LOAD, MIN VERT, MAX HORI,WL 1.5 L 4.5 R,ULS NO LL</v>
      </c>
    </row>
    <row r="282" spans="1:12" hidden="1" x14ac:dyDescent="0.3">
      <c r="A282" t="s">
        <v>15</v>
      </c>
      <c r="B282" s="155" t="s">
        <v>261</v>
      </c>
      <c r="C282" s="155" t="s">
        <v>262</v>
      </c>
      <c r="D282" s="155">
        <v>41</v>
      </c>
      <c r="E282" t="s">
        <v>263</v>
      </c>
      <c r="F282" s="155">
        <v>0</v>
      </c>
      <c r="G282" t="s">
        <v>264</v>
      </c>
      <c r="H282" t="s">
        <v>264</v>
      </c>
      <c r="I282" t="s">
        <v>264</v>
      </c>
      <c r="J282" t="s">
        <v>264</v>
      </c>
      <c r="K282" s="155" t="str">
        <f>_xlfn.XLOOKUP(Table2_2[[#This Row],[load_case]],'Load summary(updated)'!$B$2:$B$44,'Load summary(updated)'!$A$2:$A$44)</f>
        <v>41-Hydrostatic Vertical Pressure (Roof); WT at 4.5m Below GL  &amp; 1.5m below GL (Right)</v>
      </c>
      <c r="L282" s="155" t="str">
        <f>VLOOKUP(Table2_2[[#This Row],[load_combination]],'Load summary(original) and Ref'!B:AV,47,0)</f>
        <v>UNEVEN WATER AND AIRCARFT LOAD, MIN VERT, MAX HORI,WL 1.5 L 4.5 R,ULS NO LL</v>
      </c>
    </row>
    <row r="283" spans="1:12" hidden="1" x14ac:dyDescent="0.3">
      <c r="A283" t="s">
        <v>15</v>
      </c>
      <c r="B283" s="155" t="s">
        <v>261</v>
      </c>
      <c r="C283" s="155" t="s">
        <v>262</v>
      </c>
      <c r="D283" s="155">
        <v>42</v>
      </c>
      <c r="E283" t="s">
        <v>263</v>
      </c>
      <c r="F283" s="155">
        <v>0</v>
      </c>
      <c r="G283" t="s">
        <v>264</v>
      </c>
      <c r="H283" t="s">
        <v>264</v>
      </c>
      <c r="I283" t="s">
        <v>264</v>
      </c>
      <c r="J283" t="s">
        <v>264</v>
      </c>
      <c r="K283" s="155" t="str">
        <f>_xlfn.XLOOKUP(Table2_2[[#This Row],[load_case]],'Load summary(updated)'!$B$2:$B$44,'Load summary(updated)'!$A$2:$A$44)</f>
        <v>42-Hydrostatic Lateral Pressure(Left &amp; Right); WT at 4.5m Below GL &amp; 1.5m below GL (Right)</v>
      </c>
      <c r="L283" s="155" t="str">
        <f>VLOOKUP(Table2_2[[#This Row],[load_combination]],'Load summary(original) and Ref'!B:AV,47,0)</f>
        <v>UNEVEN WATER AND AIRCARFT LOAD, MIN VERT, MAX HORI,WL 1.5 L 4.5 R,ULS NO LL</v>
      </c>
    </row>
    <row r="284" spans="1:12" hidden="1" x14ac:dyDescent="0.3">
      <c r="A284" t="s">
        <v>15</v>
      </c>
      <c r="B284" s="155" t="s">
        <v>261</v>
      </c>
      <c r="C284" s="155" t="s">
        <v>262</v>
      </c>
      <c r="D284" s="155">
        <v>43</v>
      </c>
      <c r="E284" t="s">
        <v>263</v>
      </c>
      <c r="F284" s="155">
        <v>0</v>
      </c>
      <c r="G284" t="s">
        <v>264</v>
      </c>
      <c r="H284" t="s">
        <v>264</v>
      </c>
      <c r="I284" t="s">
        <v>264</v>
      </c>
      <c r="J284" t="s">
        <v>264</v>
      </c>
      <c r="K284" s="155" t="str">
        <f>_xlfn.XLOOKUP(Table2_2[[#This Row],[load_case]],'Load summary(updated)'!$B$2:$B$44,'Load summary(updated)'!$A$2:$A$44)</f>
        <v>43-Uplift (Base); WT at 4.5m Below GL &amp; 1.5m below GL (Right)</v>
      </c>
      <c r="L284" s="155" t="str">
        <f>VLOOKUP(Table2_2[[#This Row],[load_combination]],'Load summary(original) and Ref'!B:AV,47,0)</f>
        <v>UNEVEN WATER AND AIRCARFT LOAD, MIN VERT, MAX HORI,WL 1.5 L 4.5 R,ULS NO LL</v>
      </c>
    </row>
    <row r="285" spans="1:12" hidden="1" x14ac:dyDescent="0.3">
      <c r="A285" t="s">
        <v>15</v>
      </c>
      <c r="B285" s="155" t="s">
        <v>261</v>
      </c>
      <c r="C285" s="155" t="s">
        <v>262</v>
      </c>
      <c r="D285" s="155">
        <v>51</v>
      </c>
      <c r="E285" t="s">
        <v>263</v>
      </c>
      <c r="F285" s="155">
        <v>0</v>
      </c>
      <c r="G285" t="s">
        <v>264</v>
      </c>
      <c r="H285" t="s">
        <v>264</v>
      </c>
      <c r="I285" t="s">
        <v>264</v>
      </c>
      <c r="J285" t="s">
        <v>264</v>
      </c>
      <c r="K285" s="155" t="str">
        <f>_xlfn.XLOOKUP(Table2_2[[#This Row],[load_case]],'Load summary(updated)'!$B$2:$B$44,'Load summary(updated)'!$A$2:$A$44)</f>
        <v>51-Internal Live Load</v>
      </c>
      <c r="L285" s="155" t="str">
        <f>VLOOKUP(Table2_2[[#This Row],[load_combination]],'Load summary(original) and Ref'!B:AV,47,0)</f>
        <v>UNEVEN WATER AND AIRCARFT LOAD, MIN VERT, MAX HORI,WL 1.5 L 4.5 R,ULS NO LL</v>
      </c>
    </row>
    <row r="286" spans="1:12" hidden="1" x14ac:dyDescent="0.3">
      <c r="A286" s="180" t="s">
        <v>15</v>
      </c>
      <c r="B286" s="155" t="s">
        <v>261</v>
      </c>
      <c r="C286" s="155" t="s">
        <v>262</v>
      </c>
      <c r="D286" s="181">
        <v>52</v>
      </c>
      <c r="E286" t="s">
        <v>263</v>
      </c>
      <c r="F286" s="181">
        <v>1.5</v>
      </c>
      <c r="G286" t="s">
        <v>264</v>
      </c>
      <c r="H286" t="s">
        <v>264</v>
      </c>
      <c r="I286" t="s">
        <v>264</v>
      </c>
      <c r="J286" t="s">
        <v>264</v>
      </c>
      <c r="K286" s="178" t="str">
        <f>_xlfn.XLOOKUP(Table2_2[[#This Row],[load_case]],'Load summary(updated)'!$B$2:$B$44,'Load summary(updated)'!$A$2:$A$44)</f>
        <v>52-Surcharge (Roof)</v>
      </c>
      <c r="L286" s="178" t="str">
        <f>VLOOKUP(Table2_2[[#This Row],[load_combination]],'Load summary(original) and Ref'!B:AV,47,0)</f>
        <v>UNEVEN WATER AND AIRCARFT LOAD, MIN VERT, MAX HORI,WL 1.5 L 4.5 R,ULS NO LL</v>
      </c>
    </row>
    <row r="287" spans="1:12" hidden="1" x14ac:dyDescent="0.3">
      <c r="A287" t="s">
        <v>15</v>
      </c>
      <c r="B287" s="155" t="s">
        <v>261</v>
      </c>
      <c r="C287" s="155" t="s">
        <v>262</v>
      </c>
      <c r="D287" s="155">
        <v>53</v>
      </c>
      <c r="E287" t="s">
        <v>263</v>
      </c>
      <c r="F287" s="155">
        <v>0</v>
      </c>
      <c r="G287" t="s">
        <v>264</v>
      </c>
      <c r="H287" t="s">
        <v>264</v>
      </c>
      <c r="I287" t="s">
        <v>264</v>
      </c>
      <c r="J287" t="s">
        <v>264</v>
      </c>
      <c r="K287" s="155" t="str">
        <f>_xlfn.XLOOKUP(Table2_2[[#This Row],[load_case]],'Load summary(updated)'!$B$2:$B$44,'Load summary(updated)'!$A$2:$A$44)</f>
        <v>53-Lateral Surcharge (Left &amp; Right)</v>
      </c>
      <c r="L287" s="155" t="str">
        <f>VLOOKUP(Table2_2[[#This Row],[load_combination]],'Load summary(original) and Ref'!B:AV,47,0)</f>
        <v>UNEVEN WATER AND AIRCARFT LOAD, MIN VERT, MAX HORI,WL 1.5 L 4.5 R,ULS NO LL</v>
      </c>
    </row>
    <row r="288" spans="1:12" hidden="1" x14ac:dyDescent="0.3">
      <c r="A288" s="180" t="s">
        <v>15</v>
      </c>
      <c r="B288" s="155" t="s">
        <v>261</v>
      </c>
      <c r="C288" s="155" t="s">
        <v>262</v>
      </c>
      <c r="D288" s="181">
        <v>54.1</v>
      </c>
      <c r="E288" t="s">
        <v>263</v>
      </c>
      <c r="F288" s="181">
        <v>1.5</v>
      </c>
      <c r="G288" t="s">
        <v>264</v>
      </c>
      <c r="H288" t="s">
        <v>264</v>
      </c>
      <c r="I288" t="s">
        <v>264</v>
      </c>
      <c r="J288" t="s">
        <v>264</v>
      </c>
      <c r="K288" s="178" t="str">
        <f>_xlfn.XLOOKUP(Table2_2[[#This Row],[load_case]],'Load summary(updated)'!$B$2:$B$44,'Load summary(updated)'!$A$2:$A$44)</f>
        <v>54-Lateral Surcharge (Left)  k0</v>
      </c>
      <c r="L288" s="178" t="str">
        <f>VLOOKUP(Table2_2[[#This Row],[load_combination]],'Load summary(original) and Ref'!B:AV,47,0)</f>
        <v>UNEVEN WATER AND AIRCARFT LOAD, MIN VERT, MAX HORI,WL 1.5 L 4.5 R,ULS NO LL</v>
      </c>
    </row>
    <row r="289" spans="1:12" hidden="1" x14ac:dyDescent="0.3">
      <c r="A289" t="s">
        <v>15</v>
      </c>
      <c r="B289" s="155" t="s">
        <v>261</v>
      </c>
      <c r="C289" s="155" t="s">
        <v>262</v>
      </c>
      <c r="D289" s="155">
        <v>54.2</v>
      </c>
      <c r="E289" t="s">
        <v>263</v>
      </c>
      <c r="F289" s="155">
        <v>0</v>
      </c>
      <c r="G289" t="s">
        <v>264</v>
      </c>
      <c r="H289" t="s">
        <v>264</v>
      </c>
      <c r="I289" t="s">
        <v>264</v>
      </c>
      <c r="J289" t="s">
        <v>264</v>
      </c>
      <c r="K289" s="155" t="str">
        <f>_xlfn.XLOOKUP(Table2_2[[#This Row],[load_case]],'Load summary(updated)'!$B$2:$B$44,'Load summary(updated)'!$A$2:$A$44)</f>
        <v>54-Lateral Surcharge (Left)  ka</v>
      </c>
      <c r="L289" s="155" t="str">
        <f>VLOOKUP(Table2_2[[#This Row],[load_combination]],'Load summary(original) and Ref'!B:AV,47,0)</f>
        <v>UNEVEN WATER AND AIRCARFT LOAD, MIN VERT, MAX HORI,WL 1.5 L 4.5 R,ULS NO LL</v>
      </c>
    </row>
    <row r="290" spans="1:12" hidden="1" x14ac:dyDescent="0.3">
      <c r="A290" t="s">
        <v>15</v>
      </c>
      <c r="B290" s="155" t="s">
        <v>261</v>
      </c>
      <c r="C290" s="155" t="s">
        <v>262</v>
      </c>
      <c r="D290" s="155">
        <v>55.1</v>
      </c>
      <c r="E290" t="s">
        <v>263</v>
      </c>
      <c r="F290" s="155">
        <v>0</v>
      </c>
      <c r="G290" t="s">
        <v>264</v>
      </c>
      <c r="H290" t="s">
        <v>264</v>
      </c>
      <c r="I290" t="s">
        <v>264</v>
      </c>
      <c r="J290" t="s">
        <v>264</v>
      </c>
      <c r="K290" s="155" t="str">
        <f>_xlfn.XLOOKUP(Table2_2[[#This Row],[load_case]],'Load summary(updated)'!$B$2:$B$44,'Load summary(updated)'!$A$2:$A$44)</f>
        <v>55-Lateral Surcharge (Right) k0</v>
      </c>
      <c r="L290" s="155" t="str">
        <f>VLOOKUP(Table2_2[[#This Row],[load_combination]],'Load summary(original) and Ref'!B:AV,47,0)</f>
        <v>UNEVEN WATER AND AIRCARFT LOAD, MIN VERT, MAX HORI,WL 1.5 L 4.5 R,ULS NO LL</v>
      </c>
    </row>
    <row r="291" spans="1:12" hidden="1" x14ac:dyDescent="0.3">
      <c r="A291" s="180" t="s">
        <v>15</v>
      </c>
      <c r="B291" s="155" t="s">
        <v>261</v>
      </c>
      <c r="C291" s="155" t="s">
        <v>262</v>
      </c>
      <c r="D291" s="181">
        <v>55.2</v>
      </c>
      <c r="E291" t="s">
        <v>263</v>
      </c>
      <c r="F291" s="181">
        <v>1.5</v>
      </c>
      <c r="G291" t="s">
        <v>264</v>
      </c>
      <c r="H291" t="s">
        <v>264</v>
      </c>
      <c r="I291" t="s">
        <v>264</v>
      </c>
      <c r="J291" t="s">
        <v>264</v>
      </c>
      <c r="K291" s="178" t="str">
        <f>_xlfn.XLOOKUP(Table2_2[[#This Row],[load_case]],'Load summary(updated)'!$B$2:$B$44,'Load summary(updated)'!$A$2:$A$44)</f>
        <v>55-Lateral Surcharge (Right) ka</v>
      </c>
      <c r="L291" s="178" t="str">
        <f>VLOOKUP(Table2_2[[#This Row],[load_combination]],'Load summary(original) and Ref'!B:AV,47,0)</f>
        <v>UNEVEN WATER AND AIRCARFT LOAD, MIN VERT, MAX HORI,WL 1.5 L 4.5 R,ULS NO LL</v>
      </c>
    </row>
    <row r="292" spans="1:12" hidden="1" x14ac:dyDescent="0.3">
      <c r="A292" t="s">
        <v>15</v>
      </c>
      <c r="B292" s="155" t="s">
        <v>261</v>
      </c>
      <c r="C292" s="155" t="s">
        <v>262</v>
      </c>
      <c r="D292" s="155">
        <v>56</v>
      </c>
      <c r="E292" t="s">
        <v>263</v>
      </c>
      <c r="F292" s="155">
        <v>0</v>
      </c>
      <c r="G292" t="s">
        <v>264</v>
      </c>
      <c r="H292" t="s">
        <v>264</v>
      </c>
      <c r="I292" t="s">
        <v>264</v>
      </c>
      <c r="J292" t="s">
        <v>264</v>
      </c>
      <c r="K292" s="155" t="str">
        <f>_xlfn.XLOOKUP(Table2_2[[#This Row],[load_case]],'Load summary(updated)'!$B$2:$B$44,'Load summary(updated)'!$A$2:$A$44)</f>
        <v>56-Construction Load (Roof)</v>
      </c>
      <c r="L292" s="155" t="str">
        <f>VLOOKUP(Table2_2[[#This Row],[load_combination]],'Load summary(original) and Ref'!B:AV,47,0)</f>
        <v>UNEVEN WATER AND AIRCARFT LOAD, MIN VERT, MAX HORI,WL 1.5 L 4.5 R,ULS NO LL</v>
      </c>
    </row>
    <row r="293" spans="1:12" hidden="1" x14ac:dyDescent="0.3">
      <c r="A293" t="s">
        <v>15</v>
      </c>
      <c r="B293" s="155" t="s">
        <v>261</v>
      </c>
      <c r="C293" s="155" t="s">
        <v>262</v>
      </c>
      <c r="D293" s="155">
        <v>57</v>
      </c>
      <c r="E293" t="s">
        <v>263</v>
      </c>
      <c r="F293" s="155">
        <v>0</v>
      </c>
      <c r="G293" t="s">
        <v>264</v>
      </c>
      <c r="H293" t="s">
        <v>264</v>
      </c>
      <c r="I293" t="s">
        <v>264</v>
      </c>
      <c r="J293" t="s">
        <v>264</v>
      </c>
      <c r="K293" s="155" t="str">
        <f>_xlfn.XLOOKUP(Table2_2[[#This Row],[load_case]],'Load summary(updated)'!$B$2:$B$44,'Load summary(updated)'!$A$2:$A$44)</f>
        <v>57-Lateral Construction (Left &amp; Right)</v>
      </c>
      <c r="L293" s="155" t="str">
        <f>VLOOKUP(Table2_2[[#This Row],[load_combination]],'Load summary(original) and Ref'!B:AV,47,0)</f>
        <v>UNEVEN WATER AND AIRCARFT LOAD, MIN VERT, MAX HORI,WL 1.5 L 4.5 R,ULS NO LL</v>
      </c>
    </row>
    <row r="294" spans="1:12" hidden="1" x14ac:dyDescent="0.3">
      <c r="A294" t="s">
        <v>15</v>
      </c>
      <c r="B294" s="155" t="s">
        <v>261</v>
      </c>
      <c r="C294" s="155" t="s">
        <v>262</v>
      </c>
      <c r="D294" s="155">
        <v>17.100000000000001</v>
      </c>
      <c r="E294" t="s">
        <v>263</v>
      </c>
      <c r="F294" s="155">
        <v>0</v>
      </c>
      <c r="G294" t="s">
        <v>264</v>
      </c>
      <c r="H294" t="s">
        <v>264</v>
      </c>
      <c r="I294" t="s">
        <v>264</v>
      </c>
      <c r="J294" t="s">
        <v>264</v>
      </c>
      <c r="K294" s="155" t="str">
        <f>_xlfn.XLOOKUP(Table2_2[[#This Row],[load_case]],'Load summary(updated)'!$B$2:$B$44,'Load summary(updated)'!$A$2:$A$44)</f>
        <v xml:space="preserve">Eff. Vertical Soil Pressure Roof, 4.5m excavation above Roof Slab </v>
      </c>
      <c r="L294" s="155" t="str">
        <f>VLOOKUP(Table2_2[[#This Row],[load_combination]],'Load summary(original) and Ref'!B:AV,47,0)</f>
        <v>UNEVEN WATER AND AIRCARFT LOAD, MIN VERT, MAX HORI,WL 1.5 L 4.5 R,ULS NO LL</v>
      </c>
    </row>
    <row r="295" spans="1:12" hidden="1" x14ac:dyDescent="0.3">
      <c r="A295" t="s">
        <v>15</v>
      </c>
      <c r="B295" s="155" t="s">
        <v>261</v>
      </c>
      <c r="C295" s="155" t="s">
        <v>262</v>
      </c>
      <c r="D295" s="155">
        <v>31.1</v>
      </c>
      <c r="E295" t="s">
        <v>263</v>
      </c>
      <c r="F295" s="155">
        <v>0</v>
      </c>
      <c r="G295" t="s">
        <v>264</v>
      </c>
      <c r="H295" t="s">
        <v>264</v>
      </c>
      <c r="I295" t="s">
        <v>264</v>
      </c>
      <c r="J295" t="s">
        <v>264</v>
      </c>
      <c r="K295" s="155" t="str">
        <f>_xlfn.XLOOKUP(Table2_2[[#This Row],[load_case]],'Load summary(updated)'!$B$2:$B$44,'Load summary(updated)'!$A$2:$A$44)</f>
        <v>Hydrostatic Vertical Roof, WT 4.5m BGL</v>
      </c>
      <c r="L295" s="155" t="str">
        <f>VLOOKUP(Table2_2[[#This Row],[load_combination]],'Load summary(original) and Ref'!B:AV,47,0)</f>
        <v>UNEVEN WATER AND AIRCARFT LOAD, MIN VERT, MAX HORI,WL 1.5 L 4.5 R,ULS NO LL</v>
      </c>
    </row>
    <row r="296" spans="1:12" hidden="1" x14ac:dyDescent="0.3">
      <c r="A296" s="180" t="s">
        <v>14</v>
      </c>
      <c r="B296" s="155" t="s">
        <v>261</v>
      </c>
      <c r="C296" s="155" t="s">
        <v>262</v>
      </c>
      <c r="D296" s="181">
        <v>1</v>
      </c>
      <c r="E296" t="s">
        <v>263</v>
      </c>
      <c r="F296" s="181">
        <v>1</v>
      </c>
      <c r="G296" t="s">
        <v>264</v>
      </c>
      <c r="H296" t="s">
        <v>264</v>
      </c>
      <c r="I296" t="s">
        <v>264</v>
      </c>
      <c r="J296" t="s">
        <v>264</v>
      </c>
      <c r="K296" s="178" t="str">
        <f>_xlfn.XLOOKUP(Table2_2[[#This Row],[load_case]],'Load summary(updated)'!$B$2:$B$44,'Load summary(updated)'!$A$2:$A$44)</f>
        <v>Self weight (Self-weight)</v>
      </c>
      <c r="L296" s="178" t="str">
        <f>VLOOKUP(Table2_2[[#This Row],[load_combination]],'Load summary(original) and Ref'!B:AV,47,0)</f>
        <v>UNEVEN WATER AND AIRCARFT LOAD, MIN VERT, MAX HORI,WL 1.5 L 4.5 R,ULS</v>
      </c>
    </row>
    <row r="297" spans="1:12" hidden="1" x14ac:dyDescent="0.3">
      <c r="A297" s="180" t="s">
        <v>14</v>
      </c>
      <c r="B297" s="155" t="s">
        <v>261</v>
      </c>
      <c r="C297" s="155" t="s">
        <v>262</v>
      </c>
      <c r="D297" s="181">
        <v>2</v>
      </c>
      <c r="E297" t="s">
        <v>263</v>
      </c>
      <c r="F297" s="181">
        <v>1</v>
      </c>
      <c r="G297" t="s">
        <v>264</v>
      </c>
      <c r="H297" t="s">
        <v>264</v>
      </c>
      <c r="I297" t="s">
        <v>264</v>
      </c>
      <c r="J297" t="s">
        <v>264</v>
      </c>
      <c r="K297" s="178" t="str">
        <f>_xlfn.XLOOKUP(Table2_2[[#This Row],[load_case]],'Load summary(updated)'!$B$2:$B$44,'Load summary(updated)'!$A$2:$A$44)</f>
        <v>Permanent Superimposed Dead Load (Self-weight)</v>
      </c>
      <c r="L297" s="178" t="str">
        <f>VLOOKUP(Table2_2[[#This Row],[load_combination]],'Load summary(original) and Ref'!B:AV,47,0)</f>
        <v>UNEVEN WATER AND AIRCARFT LOAD, MIN VERT, MAX HORI,WL 1.5 L 4.5 R,ULS</v>
      </c>
    </row>
    <row r="298" spans="1:12" hidden="1" x14ac:dyDescent="0.3">
      <c r="A298" s="180" t="s">
        <v>14</v>
      </c>
      <c r="B298" s="155" t="s">
        <v>261</v>
      </c>
      <c r="C298" s="155" t="s">
        <v>262</v>
      </c>
      <c r="D298" s="181">
        <v>3</v>
      </c>
      <c r="E298" t="s">
        <v>263</v>
      </c>
      <c r="F298" s="181">
        <v>1</v>
      </c>
      <c r="G298" t="s">
        <v>264</v>
      </c>
      <c r="H298" t="s">
        <v>264</v>
      </c>
      <c r="I298" t="s">
        <v>264</v>
      </c>
      <c r="J298" t="s">
        <v>264</v>
      </c>
      <c r="K298" s="178" t="str">
        <f>_xlfn.XLOOKUP(Table2_2[[#This Row],[load_case]],'Load summary(updated)'!$B$2:$B$44,'Load summary(updated)'!$A$2:$A$44)</f>
        <v>Pavement (Self-weight)</v>
      </c>
      <c r="L298" s="178" t="str">
        <f>VLOOKUP(Table2_2[[#This Row],[load_combination]],'Load summary(original) and Ref'!B:AV,47,0)</f>
        <v>UNEVEN WATER AND AIRCARFT LOAD, MIN VERT, MAX HORI,WL 1.5 L 4.5 R,ULS</v>
      </c>
    </row>
    <row r="299" spans="1:12" hidden="1" x14ac:dyDescent="0.3">
      <c r="A299" s="180" t="s">
        <v>14</v>
      </c>
      <c r="B299" s="155" t="s">
        <v>261</v>
      </c>
      <c r="C299" s="155" t="s">
        <v>262</v>
      </c>
      <c r="D299" s="181">
        <v>4</v>
      </c>
      <c r="E299" t="s">
        <v>263</v>
      </c>
      <c r="F299" s="181">
        <v>1.35</v>
      </c>
      <c r="G299" t="s">
        <v>264</v>
      </c>
      <c r="H299" t="s">
        <v>264</v>
      </c>
      <c r="I299" t="s">
        <v>264</v>
      </c>
      <c r="J299" t="s">
        <v>264</v>
      </c>
      <c r="K299" s="178" t="str">
        <f>_xlfn.XLOOKUP(Table2_2[[#This Row],[load_case]],'Load summary(updated)'!$B$2:$B$44,'Load summary(updated)'!$A$2:$A$44)</f>
        <v>Horizontal Soil Pressure  due to Pavement self-weight at Rest K0 (Self-
weight)</v>
      </c>
      <c r="L299" s="178" t="str">
        <f>VLOOKUP(Table2_2[[#This Row],[load_combination]],'Load summary(original) and Ref'!B:AV,47,0)</f>
        <v>UNEVEN WATER AND AIRCARFT LOAD, MIN VERT, MAX HORI,WL 1.5 L 4.5 R,ULS</v>
      </c>
    </row>
    <row r="300" spans="1:12" hidden="1" x14ac:dyDescent="0.3">
      <c r="A300" t="s">
        <v>14</v>
      </c>
      <c r="B300" s="155" t="s">
        <v>261</v>
      </c>
      <c r="C300" s="155" t="s">
        <v>262</v>
      </c>
      <c r="D300" s="155">
        <v>5</v>
      </c>
      <c r="E300" t="s">
        <v>263</v>
      </c>
      <c r="F300" s="155">
        <v>0</v>
      </c>
      <c r="G300" t="s">
        <v>264</v>
      </c>
      <c r="H300" t="s">
        <v>264</v>
      </c>
      <c r="I300" t="s">
        <v>264</v>
      </c>
      <c r="J300" t="s">
        <v>264</v>
      </c>
      <c r="K300" s="155" t="str">
        <f>_xlfn.XLOOKUP(Table2_2[[#This Row],[load_case]],'Load summary(updated)'!$B$2:$B$44,'Load summary(updated)'!$A$2:$A$44)</f>
        <v>Horizontal Soil Pressure due to Pavement self-weight at Active Ka (Self-
weight)</v>
      </c>
      <c r="L300" s="155" t="str">
        <f>VLOOKUP(Table2_2[[#This Row],[load_combination]],'Load summary(original) and Ref'!B:AV,47,0)</f>
        <v>UNEVEN WATER AND AIRCARFT LOAD, MIN VERT, MAX HORI,WL 1.5 L 4.5 R,ULS</v>
      </c>
    </row>
    <row r="301" spans="1:12" hidden="1" x14ac:dyDescent="0.3">
      <c r="A301" t="s">
        <v>14</v>
      </c>
      <c r="B301" s="155" t="s">
        <v>261</v>
      </c>
      <c r="C301" s="155" t="s">
        <v>262</v>
      </c>
      <c r="D301" s="155">
        <v>11</v>
      </c>
      <c r="E301" t="s">
        <v>263</v>
      </c>
      <c r="F301" s="155">
        <v>0</v>
      </c>
      <c r="G301" t="s">
        <v>264</v>
      </c>
      <c r="H301" t="s">
        <v>264</v>
      </c>
      <c r="I301" t="s">
        <v>264</v>
      </c>
      <c r="J301" t="s">
        <v>264</v>
      </c>
      <c r="K301" s="155" t="str">
        <f>_xlfn.XLOOKUP(Table2_2[[#This Row],[load_case]],'Load summary(updated)'!$B$2:$B$44,'Load summary(updated)'!$A$2:$A$44)</f>
        <v>Eff. Vertical Soil Pressure, WL at GL &amp; +1.0m &amp; base</v>
      </c>
      <c r="L301" s="155" t="str">
        <f>VLOOKUP(Table2_2[[#This Row],[load_combination]],'Load summary(original) and Ref'!B:AV,47,0)</f>
        <v>UNEVEN WATER AND AIRCARFT LOAD, MIN VERT, MAX HORI,WL 1.5 L 4.5 R,ULS</v>
      </c>
    </row>
    <row r="302" spans="1:12" hidden="1" x14ac:dyDescent="0.3">
      <c r="A302" t="s">
        <v>14</v>
      </c>
      <c r="B302" s="155" t="s">
        <v>261</v>
      </c>
      <c r="C302" s="155" t="s">
        <v>262</v>
      </c>
      <c r="D302" s="155">
        <v>12</v>
      </c>
      <c r="E302" t="s">
        <v>263</v>
      </c>
      <c r="F302" s="155">
        <v>0</v>
      </c>
      <c r="G302" t="s">
        <v>264</v>
      </c>
      <c r="H302" t="s">
        <v>264</v>
      </c>
      <c r="I302" t="s">
        <v>264</v>
      </c>
      <c r="J302" t="s">
        <v>264</v>
      </c>
      <c r="K302" s="155" t="str">
        <f>_xlfn.XLOOKUP(Table2_2[[#This Row],[load_case]],'Load summary(updated)'!$B$2:$B$44,'Load summary(updated)'!$A$2:$A$44)</f>
        <v>Eff. Horizontal Soil Pressure at Rest, K0, WL at GL &amp; +1.0m &amp; base L&amp;R</v>
      </c>
      <c r="L302" s="155" t="str">
        <f>VLOOKUP(Table2_2[[#This Row],[load_combination]],'Load summary(original) and Ref'!B:AV,47,0)</f>
        <v>UNEVEN WATER AND AIRCARFT LOAD, MIN VERT, MAX HORI,WL 1.5 L 4.5 R,ULS</v>
      </c>
    </row>
    <row r="303" spans="1:12" hidden="1" x14ac:dyDescent="0.3">
      <c r="A303" t="s">
        <v>14</v>
      </c>
      <c r="B303" s="155" t="s">
        <v>261</v>
      </c>
      <c r="C303" s="155" t="s">
        <v>262</v>
      </c>
      <c r="D303" s="155">
        <v>13</v>
      </c>
      <c r="E303" t="s">
        <v>263</v>
      </c>
      <c r="F303" s="155">
        <v>0</v>
      </c>
      <c r="G303" t="s">
        <v>264</v>
      </c>
      <c r="H303" t="s">
        <v>264</v>
      </c>
      <c r="I303" t="s">
        <v>264</v>
      </c>
      <c r="J303" t="s">
        <v>264</v>
      </c>
      <c r="K303" s="155" t="str">
        <f>_xlfn.XLOOKUP(Table2_2[[#This Row],[load_case]],'Load summary(updated)'!$B$2:$B$44,'Load summary(updated)'!$A$2:$A$44)</f>
        <v>Total Vertical Soil Pressure Roof, WT at 5.0m BGL</v>
      </c>
      <c r="L303" s="155" t="str">
        <f>VLOOKUP(Table2_2[[#This Row],[load_combination]],'Load summary(original) and Ref'!B:AV,47,0)</f>
        <v>UNEVEN WATER AND AIRCARFT LOAD, MIN VERT, MAX HORI,WL 1.5 L 4.5 R,ULS</v>
      </c>
    </row>
    <row r="304" spans="1:12" hidden="1" x14ac:dyDescent="0.3">
      <c r="A304" t="s">
        <v>14</v>
      </c>
      <c r="B304" s="155" t="s">
        <v>261</v>
      </c>
      <c r="C304" s="155" t="s">
        <v>262</v>
      </c>
      <c r="D304" s="155">
        <v>14</v>
      </c>
      <c r="E304" t="s">
        <v>263</v>
      </c>
      <c r="F304" s="155">
        <v>0</v>
      </c>
      <c r="G304" t="s">
        <v>264</v>
      </c>
      <c r="H304" t="s">
        <v>264</v>
      </c>
      <c r="I304" t="s">
        <v>264</v>
      </c>
      <c r="J304" t="s">
        <v>264</v>
      </c>
      <c r="K304" s="155" t="str">
        <f>_xlfn.XLOOKUP(Table2_2[[#This Row],[load_case]],'Load summary(updated)'!$B$2:$B$44,'Load summary(updated)'!$A$2:$A$44)</f>
        <v xml:space="preserve">Eff. Horizontal Soil Pressure at Active, Ka, WT at 5.0mBGL L&amp;R </v>
      </c>
      <c r="L304" s="155" t="str">
        <f>VLOOKUP(Table2_2[[#This Row],[load_combination]],'Load summary(original) and Ref'!B:AV,47,0)</f>
        <v>UNEVEN WATER AND AIRCARFT LOAD, MIN VERT, MAX HORI,WL 1.5 L 4.5 R,ULS</v>
      </c>
    </row>
    <row r="305" spans="1:12" hidden="1" x14ac:dyDescent="0.3">
      <c r="A305" t="s">
        <v>14</v>
      </c>
      <c r="B305" s="155" t="s">
        <v>261</v>
      </c>
      <c r="C305" s="155" t="s">
        <v>262</v>
      </c>
      <c r="D305" s="155">
        <v>15</v>
      </c>
      <c r="E305" t="s">
        <v>263</v>
      </c>
      <c r="F305" s="155">
        <v>0</v>
      </c>
      <c r="G305" t="s">
        <v>264</v>
      </c>
      <c r="H305" t="s">
        <v>264</v>
      </c>
      <c r="I305" t="s">
        <v>264</v>
      </c>
      <c r="J305" t="s">
        <v>264</v>
      </c>
      <c r="K305" s="155" t="str">
        <f>_xlfn.XLOOKUP(Table2_2[[#This Row],[load_case]],'Load summary(updated)'!$B$2:$B$44,'Load summary(updated)'!$A$2:$A$44)</f>
        <v>Eff. Vertical Soil Pressure, WL at base</v>
      </c>
      <c r="L305" s="155" t="str">
        <f>VLOOKUP(Table2_2[[#This Row],[load_combination]],'Load summary(original) and Ref'!B:AV,47,0)</f>
        <v>UNEVEN WATER AND AIRCARFT LOAD, MIN VERT, MAX HORI,WL 1.5 L 4.5 R,ULS</v>
      </c>
    </row>
    <row r="306" spans="1:12" hidden="1" x14ac:dyDescent="0.3">
      <c r="A306" t="s">
        <v>14</v>
      </c>
      <c r="B306" s="155" t="s">
        <v>261</v>
      </c>
      <c r="C306" s="155" t="s">
        <v>262</v>
      </c>
      <c r="D306" s="155">
        <v>16</v>
      </c>
      <c r="E306" t="s">
        <v>263</v>
      </c>
      <c r="F306" s="155">
        <v>0</v>
      </c>
      <c r="G306" t="s">
        <v>264</v>
      </c>
      <c r="H306" t="s">
        <v>264</v>
      </c>
      <c r="I306" t="s">
        <v>264</v>
      </c>
      <c r="J306" t="s">
        <v>264</v>
      </c>
      <c r="K306" s="155" t="str">
        <f>_xlfn.XLOOKUP(Table2_2[[#This Row],[load_case]],'Load summary(updated)'!$B$2:$B$44,'Load summary(updated)'!$A$2:$A$44)</f>
        <v>Eff. Horizontal Soil Pressure at Rest, K0, WL at base (L&amp;R)</v>
      </c>
      <c r="L306" s="155" t="str">
        <f>VLOOKUP(Table2_2[[#This Row],[load_combination]],'Load summary(original) and Ref'!B:AV,47,0)</f>
        <v>UNEVEN WATER AND AIRCARFT LOAD, MIN VERT, MAX HORI,WL 1.5 L 4.5 R,ULS</v>
      </c>
    </row>
    <row r="307" spans="1:12" hidden="1" x14ac:dyDescent="0.3">
      <c r="A307" t="s">
        <v>14</v>
      </c>
      <c r="B307" s="155" t="s">
        <v>261</v>
      </c>
      <c r="C307" s="155" t="s">
        <v>262</v>
      </c>
      <c r="D307" s="155">
        <v>17</v>
      </c>
      <c r="E307" t="s">
        <v>263</v>
      </c>
      <c r="F307" s="155">
        <v>0</v>
      </c>
      <c r="G307" t="s">
        <v>264</v>
      </c>
      <c r="H307" t="s">
        <v>264</v>
      </c>
      <c r="I307" t="s">
        <v>264</v>
      </c>
      <c r="J307" t="s">
        <v>264</v>
      </c>
      <c r="K307" s="155" t="str">
        <f>_xlfn.XLOOKUP(Table2_2[[#This Row],[load_case]],'Load summary(updated)'!$B$2:$B$44,'Load summary(updated)'!$A$2:$A$44)</f>
        <v xml:space="preserve">Eff. Vertical Soil Pressure Roof, 1.5m excavation above Roof Slab </v>
      </c>
      <c r="L307" s="155" t="str">
        <f>VLOOKUP(Table2_2[[#This Row],[load_combination]],'Load summary(original) and Ref'!B:AV,47,0)</f>
        <v>UNEVEN WATER AND AIRCARFT LOAD, MIN VERT, MAX HORI,WL 1.5 L 4.5 R,ULS</v>
      </c>
    </row>
    <row r="308" spans="1:12" hidden="1" x14ac:dyDescent="0.3">
      <c r="A308" s="180" t="s">
        <v>14</v>
      </c>
      <c r="B308" s="155" t="s">
        <v>261</v>
      </c>
      <c r="C308" s="155" t="s">
        <v>262</v>
      </c>
      <c r="D308" s="181">
        <v>18</v>
      </c>
      <c r="E308" t="s">
        <v>263</v>
      </c>
      <c r="F308" s="181">
        <v>1</v>
      </c>
      <c r="G308" t="s">
        <v>264</v>
      </c>
      <c r="H308" t="s">
        <v>264</v>
      </c>
      <c r="I308" t="s">
        <v>264</v>
      </c>
      <c r="J308" t="s">
        <v>264</v>
      </c>
      <c r="K308" s="178" t="str">
        <f>_xlfn.XLOOKUP(Table2_2[[#This Row],[load_case]],'Load summary(updated)'!$B$2:$B$44,'Load summary(updated)'!$A$2:$A$44)</f>
        <v xml:space="preserve">Eff. Vertical Soil Pressure, WT at 1.5mBGL (L) and 4.5mBGL (R) </v>
      </c>
      <c r="L308" s="178" t="str">
        <f>VLOOKUP(Table2_2[[#This Row],[load_combination]],'Load summary(original) and Ref'!B:AV,47,0)</f>
        <v>UNEVEN WATER AND AIRCARFT LOAD, MIN VERT, MAX HORI,WL 1.5 L 4.5 R,ULS</v>
      </c>
    </row>
    <row r="309" spans="1:12" hidden="1" x14ac:dyDescent="0.3">
      <c r="A309" s="180" t="s">
        <v>14</v>
      </c>
      <c r="B309" s="155" t="s">
        <v>261</v>
      </c>
      <c r="C309" s="155" t="s">
        <v>262</v>
      </c>
      <c r="D309" s="181">
        <v>19</v>
      </c>
      <c r="E309" t="s">
        <v>263</v>
      </c>
      <c r="F309" s="181">
        <v>1.35</v>
      </c>
      <c r="G309" t="s">
        <v>264</v>
      </c>
      <c r="H309" t="s">
        <v>264</v>
      </c>
      <c r="I309" t="s">
        <v>264</v>
      </c>
      <c r="J309" t="s">
        <v>264</v>
      </c>
      <c r="K309" s="178" t="str">
        <f>_xlfn.XLOOKUP(Table2_2[[#This Row],[load_case]],'Load summary(updated)'!$B$2:$B$44,'Load summary(updated)'!$A$2:$A$44)</f>
        <v>Eff. Horizontal Soil Pressure at Rest, K0, WT at 1.5mBGL (L) and 
4.5mBGL (R) L</v>
      </c>
      <c r="L309" s="178" t="str">
        <f>VLOOKUP(Table2_2[[#This Row],[load_combination]],'Load summary(original) and Ref'!B:AV,47,0)</f>
        <v>UNEVEN WATER AND AIRCARFT LOAD, MIN VERT, MAX HORI,WL 1.5 L 4.5 R,ULS</v>
      </c>
    </row>
    <row r="310" spans="1:12" hidden="1" x14ac:dyDescent="0.3">
      <c r="A310" s="180" t="s">
        <v>14</v>
      </c>
      <c r="B310" s="155" t="s">
        <v>261</v>
      </c>
      <c r="C310" s="155" t="s">
        <v>262</v>
      </c>
      <c r="D310" s="181">
        <v>20</v>
      </c>
      <c r="E310" t="s">
        <v>263</v>
      </c>
      <c r="F310" s="181">
        <v>1.35</v>
      </c>
      <c r="G310" t="s">
        <v>264</v>
      </c>
      <c r="H310" t="s">
        <v>264</v>
      </c>
      <c r="I310" t="s">
        <v>264</v>
      </c>
      <c r="J310" t="s">
        <v>264</v>
      </c>
      <c r="K310" s="178" t="str">
        <f>_xlfn.XLOOKUP(Table2_2[[#This Row],[load_case]],'Load summary(updated)'!$B$2:$B$44,'Load summary(updated)'!$A$2:$A$44)</f>
        <v xml:space="preserve">Eff. Horizontal Soil Pressure at Active, Ka,, WT at 1.5mBGL (L) and 
4.5mBGL (R) R </v>
      </c>
      <c r="L310" s="178" t="str">
        <f>VLOOKUP(Table2_2[[#This Row],[load_combination]],'Load summary(original) and Ref'!B:AV,47,0)</f>
        <v>UNEVEN WATER AND AIRCARFT LOAD, MIN VERT, MAX HORI,WL 1.5 L 4.5 R,ULS</v>
      </c>
    </row>
    <row r="311" spans="1:12" hidden="1" x14ac:dyDescent="0.3">
      <c r="A311" t="s">
        <v>14</v>
      </c>
      <c r="B311" s="155" t="s">
        <v>261</v>
      </c>
      <c r="C311" s="155" t="s">
        <v>262</v>
      </c>
      <c r="D311" s="155">
        <v>21</v>
      </c>
      <c r="E311" t="s">
        <v>263</v>
      </c>
      <c r="F311" s="155">
        <v>0</v>
      </c>
      <c r="G311" t="s">
        <v>264</v>
      </c>
      <c r="H311" t="s">
        <v>264</v>
      </c>
      <c r="I311" t="s">
        <v>264</v>
      </c>
      <c r="J311" t="s">
        <v>264</v>
      </c>
      <c r="K311" s="155" t="str">
        <f>_xlfn.XLOOKUP(Table2_2[[#This Row],[load_case]],'Load summary(updated)'!$B$2:$B$44,'Load summary(updated)'!$A$2:$A$44)</f>
        <v xml:space="preserve">Eff. Vertical Soil Pressure, WT at 1.5mBGL (R) and 4.5mBGL (L) </v>
      </c>
      <c r="L311" s="155" t="str">
        <f>VLOOKUP(Table2_2[[#This Row],[load_combination]],'Load summary(original) and Ref'!B:AV,47,0)</f>
        <v>UNEVEN WATER AND AIRCARFT LOAD, MIN VERT, MAX HORI,WL 1.5 L 4.5 R,ULS</v>
      </c>
    </row>
    <row r="312" spans="1:12" hidden="1" x14ac:dyDescent="0.3">
      <c r="A312" t="s">
        <v>14</v>
      </c>
      <c r="B312" s="155" t="s">
        <v>261</v>
      </c>
      <c r="C312" s="155" t="s">
        <v>262</v>
      </c>
      <c r="D312" s="155">
        <v>22</v>
      </c>
      <c r="E312" t="s">
        <v>263</v>
      </c>
      <c r="F312" s="155">
        <v>0</v>
      </c>
      <c r="G312" t="s">
        <v>264</v>
      </c>
      <c r="H312" t="s">
        <v>264</v>
      </c>
      <c r="I312" t="s">
        <v>264</v>
      </c>
      <c r="J312" t="s">
        <v>264</v>
      </c>
      <c r="K312" s="155" t="str">
        <f>_xlfn.XLOOKUP(Table2_2[[#This Row],[load_case]],'Load summary(updated)'!$B$2:$B$44,'Load summary(updated)'!$A$2:$A$44)</f>
        <v>Eff. Horizontal Soil Pressure at Rest, K0,, WT at 1.5mBGL (R) and 
4.5mBGL (L) R</v>
      </c>
      <c r="L312" s="155" t="str">
        <f>VLOOKUP(Table2_2[[#This Row],[load_combination]],'Load summary(original) and Ref'!B:AV,47,0)</f>
        <v>UNEVEN WATER AND AIRCARFT LOAD, MIN VERT, MAX HORI,WL 1.5 L 4.5 R,ULS</v>
      </c>
    </row>
    <row r="313" spans="1:12" hidden="1" x14ac:dyDescent="0.3">
      <c r="A313" t="s">
        <v>14</v>
      </c>
      <c r="B313" s="155" t="s">
        <v>261</v>
      </c>
      <c r="C313" s="155" t="s">
        <v>262</v>
      </c>
      <c r="D313" s="155">
        <v>23</v>
      </c>
      <c r="E313" t="s">
        <v>263</v>
      </c>
      <c r="F313" s="155">
        <v>0</v>
      </c>
      <c r="G313" t="s">
        <v>264</v>
      </c>
      <c r="H313" t="s">
        <v>264</v>
      </c>
      <c r="I313" t="s">
        <v>264</v>
      </c>
      <c r="J313" t="s">
        <v>264</v>
      </c>
      <c r="K313" s="155" t="str">
        <f>_xlfn.XLOOKUP(Table2_2[[#This Row],[load_case]],'Load summary(updated)'!$B$2:$B$44,'Load summary(updated)'!$A$2:$A$44)</f>
        <v>Eff. Horizontal Soil Pressure at Active, Ka,, WT at 1.5mBGL (R) and 
4.5mBGL (L)  L</v>
      </c>
      <c r="L313" s="155" t="str">
        <f>VLOOKUP(Table2_2[[#This Row],[load_combination]],'Load summary(original) and Ref'!B:AV,47,0)</f>
        <v>UNEVEN WATER AND AIRCARFT LOAD, MIN VERT, MAX HORI,WL 1.5 L 4.5 R,ULS</v>
      </c>
    </row>
    <row r="314" spans="1:12" hidden="1" x14ac:dyDescent="0.3">
      <c r="A314" t="s">
        <v>14</v>
      </c>
      <c r="B314" s="155" t="s">
        <v>261</v>
      </c>
      <c r="C314" s="155" t="s">
        <v>262</v>
      </c>
      <c r="D314" s="155">
        <v>31</v>
      </c>
      <c r="E314" t="s">
        <v>263</v>
      </c>
      <c r="F314" s="155">
        <v>0</v>
      </c>
      <c r="G314" t="s">
        <v>264</v>
      </c>
      <c r="H314" t="s">
        <v>264</v>
      </c>
      <c r="I314" t="s">
        <v>264</v>
      </c>
      <c r="J314" t="s">
        <v>264</v>
      </c>
      <c r="K314" s="155" t="str">
        <f>_xlfn.XLOOKUP(Table2_2[[#This Row],[load_case]],'Load summary(updated)'!$B$2:$B$44,'Load summary(updated)'!$A$2:$A$44)</f>
        <v xml:space="preserve">Hydrostatic Vertical Roof, WT at GL </v>
      </c>
      <c r="L314" s="155" t="str">
        <f>VLOOKUP(Table2_2[[#This Row],[load_combination]],'Load summary(original) and Ref'!B:AV,47,0)</f>
        <v>UNEVEN WATER AND AIRCARFT LOAD, MIN VERT, MAX HORI,WL 1.5 L 4.5 R,ULS</v>
      </c>
    </row>
    <row r="315" spans="1:12" hidden="1" x14ac:dyDescent="0.3">
      <c r="A315" t="s">
        <v>14</v>
      </c>
      <c r="B315" s="155" t="s">
        <v>261</v>
      </c>
      <c r="C315" s="155" t="s">
        <v>262</v>
      </c>
      <c r="D315" s="155">
        <v>32</v>
      </c>
      <c r="E315" t="s">
        <v>263</v>
      </c>
      <c r="F315" s="155">
        <v>0</v>
      </c>
      <c r="G315" t="s">
        <v>264</v>
      </c>
      <c r="H315" t="s">
        <v>264</v>
      </c>
      <c r="I315" t="s">
        <v>264</v>
      </c>
      <c r="J315" t="s">
        <v>264</v>
      </c>
      <c r="K315" s="155" t="str">
        <f>_xlfn.XLOOKUP(Table2_2[[#This Row],[load_case]],'Load summary(updated)'!$B$2:$B$44,'Load summary(updated)'!$A$2:$A$44)</f>
        <v xml:space="preserve">Hydrostatic Lateral , WT at GL L&amp;R </v>
      </c>
      <c r="L315" s="155" t="str">
        <f>VLOOKUP(Table2_2[[#This Row],[load_combination]],'Load summary(original) and Ref'!B:AV,47,0)</f>
        <v>UNEVEN WATER AND AIRCARFT LOAD, MIN VERT, MAX HORI,WL 1.5 L 4.5 R,ULS</v>
      </c>
    </row>
    <row r="316" spans="1:12" hidden="1" x14ac:dyDescent="0.3">
      <c r="A316" t="s">
        <v>14</v>
      </c>
      <c r="B316" s="155" t="s">
        <v>261</v>
      </c>
      <c r="C316" s="155" t="s">
        <v>262</v>
      </c>
      <c r="D316" s="155">
        <v>33</v>
      </c>
      <c r="E316" t="s">
        <v>263</v>
      </c>
      <c r="F316" s="155">
        <v>0</v>
      </c>
      <c r="G316" t="s">
        <v>264</v>
      </c>
      <c r="H316" t="s">
        <v>264</v>
      </c>
      <c r="I316" t="s">
        <v>264</v>
      </c>
      <c r="J316" t="s">
        <v>264</v>
      </c>
      <c r="K316" s="155" t="str">
        <f>_xlfn.XLOOKUP(Table2_2[[#This Row],[load_case]],'Load summary(updated)'!$B$2:$B$44,'Load summary(updated)'!$A$2:$A$44)</f>
        <v xml:space="preserve">Hydrostatic Uplift Base, WT at GL </v>
      </c>
      <c r="L316" s="155" t="str">
        <f>VLOOKUP(Table2_2[[#This Row],[load_combination]],'Load summary(original) and Ref'!B:AV,47,0)</f>
        <v>UNEVEN WATER AND AIRCARFT LOAD, MIN VERT, MAX HORI,WL 1.5 L 4.5 R,ULS</v>
      </c>
    </row>
    <row r="317" spans="1:12" hidden="1" x14ac:dyDescent="0.3">
      <c r="A317" t="s">
        <v>14</v>
      </c>
      <c r="B317" s="155" t="s">
        <v>261</v>
      </c>
      <c r="C317" s="155" t="s">
        <v>262</v>
      </c>
      <c r="D317" s="155">
        <v>34</v>
      </c>
      <c r="E317" t="s">
        <v>263</v>
      </c>
      <c r="F317" s="155">
        <v>0</v>
      </c>
      <c r="G317" t="s">
        <v>264</v>
      </c>
      <c r="H317" t="s">
        <v>264</v>
      </c>
      <c r="I317" t="s">
        <v>264</v>
      </c>
      <c r="J317" t="s">
        <v>264</v>
      </c>
      <c r="K317" s="155" t="str">
        <f>_xlfn.XLOOKUP(Table2_2[[#This Row],[load_case]],'Load summary(updated)'!$B$2:$B$44,'Load summary(updated)'!$A$2:$A$44)</f>
        <v>Hydrostatic Vertical Roof, WT at FL +1.0m,Hydrostatic Lateral , WT at FL +1.0m  L&amp;R, Hydrostatic Uplift Base, WT at FL +1.0m</v>
      </c>
      <c r="L317" s="155" t="str">
        <f>VLOOKUP(Table2_2[[#This Row],[load_combination]],'Load summary(original) and Ref'!B:AV,47,0)</f>
        <v>UNEVEN WATER AND AIRCARFT LOAD, MIN VERT, MAX HORI,WL 1.5 L 4.5 R,ULS</v>
      </c>
    </row>
    <row r="318" spans="1:12" hidden="1" x14ac:dyDescent="0.3">
      <c r="A318" t="s">
        <v>14</v>
      </c>
      <c r="B318" s="155" t="s">
        <v>261</v>
      </c>
      <c r="C318" s="155" t="s">
        <v>262</v>
      </c>
      <c r="D318" s="155">
        <v>35</v>
      </c>
      <c r="E318" t="s">
        <v>263</v>
      </c>
      <c r="F318" s="155">
        <v>0</v>
      </c>
      <c r="G318" t="s">
        <v>264</v>
      </c>
      <c r="H318" t="s">
        <v>264</v>
      </c>
      <c r="I318" t="s">
        <v>264</v>
      </c>
      <c r="J318" t="s">
        <v>264</v>
      </c>
      <c r="K318" s="155" t="str">
        <f>_xlfn.XLOOKUP(Table2_2[[#This Row],[load_case]],'Load summary(updated)'!$B$2:$B$44,'Load summary(updated)'!$A$2:$A$44)</f>
        <v xml:space="preserve">35-Hydrostatic Vertical + Uplift Pressure ; WT at 5m Below GL </v>
      </c>
      <c r="L318" s="155" t="str">
        <f>VLOOKUP(Table2_2[[#This Row],[load_combination]],'Load summary(original) and Ref'!B:AV,47,0)</f>
        <v>UNEVEN WATER AND AIRCARFT LOAD, MIN VERT, MAX HORI,WL 1.5 L 4.5 R,ULS</v>
      </c>
    </row>
    <row r="319" spans="1:12" hidden="1" x14ac:dyDescent="0.3">
      <c r="A319" t="s">
        <v>14</v>
      </c>
      <c r="B319" s="155" t="s">
        <v>261</v>
      </c>
      <c r="C319" s="155" t="s">
        <v>262</v>
      </c>
      <c r="D319" s="155">
        <v>36</v>
      </c>
      <c r="E319" t="s">
        <v>263</v>
      </c>
      <c r="F319" s="155">
        <v>0</v>
      </c>
      <c r="G319" t="s">
        <v>264</v>
      </c>
      <c r="H319" t="s">
        <v>264</v>
      </c>
      <c r="I319" t="s">
        <v>264</v>
      </c>
      <c r="J319" t="s">
        <v>264</v>
      </c>
      <c r="K319" s="155" t="str">
        <f>_xlfn.XLOOKUP(Table2_2[[#This Row],[load_case]],'Load summary(updated)'!$B$2:$B$44,'Load summary(updated)'!$A$2:$A$44)</f>
        <v>36-Hydrostatic Lateral Pressure ( Left &amp; Right); WT at 5m Below GL</v>
      </c>
      <c r="L319" s="155" t="str">
        <f>VLOOKUP(Table2_2[[#This Row],[load_combination]],'Load summary(original) and Ref'!B:AV,47,0)</f>
        <v>UNEVEN WATER AND AIRCARFT LOAD, MIN VERT, MAX HORI,WL 1.5 L 4.5 R,ULS</v>
      </c>
    </row>
    <row r="320" spans="1:12" hidden="1" x14ac:dyDescent="0.3">
      <c r="A320" t="s">
        <v>14</v>
      </c>
      <c r="B320" s="155" t="s">
        <v>261</v>
      </c>
      <c r="C320" s="155" t="s">
        <v>262</v>
      </c>
      <c r="D320" s="155">
        <v>37</v>
      </c>
      <c r="E320" t="s">
        <v>263</v>
      </c>
      <c r="F320" s="155">
        <v>0</v>
      </c>
      <c r="G320" t="s">
        <v>264</v>
      </c>
      <c r="H320" t="s">
        <v>264</v>
      </c>
      <c r="I320" t="s">
        <v>264</v>
      </c>
      <c r="J320" t="s">
        <v>264</v>
      </c>
      <c r="K320" s="155" t="str">
        <f>_xlfn.XLOOKUP(Table2_2[[#This Row],[load_case]],'Load summary(updated)'!$B$2:$B$44,'Load summary(updated)'!$A$2:$A$44)</f>
        <v>37-Hydrostatic Vertical and Uplift (Roof &amp; Base); WT at 1.5m below GL due to excavation</v>
      </c>
      <c r="L320" s="155" t="str">
        <f>VLOOKUP(Table2_2[[#This Row],[load_combination]],'Load summary(original) and Ref'!B:AV,47,0)</f>
        <v>UNEVEN WATER AND AIRCARFT LOAD, MIN VERT, MAX HORI,WL 1.5 L 4.5 R,ULS</v>
      </c>
    </row>
    <row r="321" spans="1:12" hidden="1" x14ac:dyDescent="0.3">
      <c r="A321" s="180" t="s">
        <v>14</v>
      </c>
      <c r="B321" s="155" t="s">
        <v>261</v>
      </c>
      <c r="C321" s="155" t="s">
        <v>262</v>
      </c>
      <c r="D321" s="181">
        <v>38</v>
      </c>
      <c r="E321" t="s">
        <v>263</v>
      </c>
      <c r="F321" s="181">
        <v>1</v>
      </c>
      <c r="G321" t="s">
        <v>264</v>
      </c>
      <c r="H321" t="s">
        <v>264</v>
      </c>
      <c r="I321" t="s">
        <v>264</v>
      </c>
      <c r="J321" t="s">
        <v>264</v>
      </c>
      <c r="K321" s="178" t="str">
        <f>_xlfn.XLOOKUP(Table2_2[[#This Row],[load_case]],'Load summary(updated)'!$B$2:$B$44,'Load summary(updated)'!$A$2:$A$44)</f>
        <v>38-Hydrostatic Vertical Pressure (Roof); WT at 1.5m Below GL  &amp; 4.5m below GL (Right)</v>
      </c>
      <c r="L321" s="178" t="str">
        <f>VLOOKUP(Table2_2[[#This Row],[load_combination]],'Load summary(original) and Ref'!B:AV,47,0)</f>
        <v>UNEVEN WATER AND AIRCARFT LOAD, MIN VERT, MAX HORI,WL 1.5 L 4.5 R,ULS</v>
      </c>
    </row>
    <row r="322" spans="1:12" hidden="1" x14ac:dyDescent="0.3">
      <c r="A322" s="180" t="s">
        <v>14</v>
      </c>
      <c r="B322" s="155" t="s">
        <v>261</v>
      </c>
      <c r="C322" s="155" t="s">
        <v>262</v>
      </c>
      <c r="D322" s="181">
        <v>39</v>
      </c>
      <c r="E322" t="s">
        <v>263</v>
      </c>
      <c r="F322" s="181">
        <v>1.35</v>
      </c>
      <c r="G322" t="s">
        <v>264</v>
      </c>
      <c r="H322" t="s">
        <v>264</v>
      </c>
      <c r="I322" t="s">
        <v>264</v>
      </c>
      <c r="J322" t="s">
        <v>264</v>
      </c>
      <c r="K322" s="178" t="str">
        <f>_xlfn.XLOOKUP(Table2_2[[#This Row],[load_case]],'Load summary(updated)'!$B$2:$B$44,'Load summary(updated)'!$A$2:$A$44)</f>
        <v>39-Hydrostatic Lateral Pressure(Left &amp; Right); WT at 1.5m Below GL &amp; 4.5m below GL (Right)</v>
      </c>
      <c r="L322" s="178" t="str">
        <f>VLOOKUP(Table2_2[[#This Row],[load_combination]],'Load summary(original) and Ref'!B:AV,47,0)</f>
        <v>UNEVEN WATER AND AIRCARFT LOAD, MIN VERT, MAX HORI,WL 1.5 L 4.5 R,ULS</v>
      </c>
    </row>
    <row r="323" spans="1:12" hidden="1" x14ac:dyDescent="0.3">
      <c r="A323" s="180" t="s">
        <v>14</v>
      </c>
      <c r="B323" s="155" t="s">
        <v>261</v>
      </c>
      <c r="C323" s="155" t="s">
        <v>262</v>
      </c>
      <c r="D323" s="181">
        <v>40</v>
      </c>
      <c r="E323" t="s">
        <v>263</v>
      </c>
      <c r="F323" s="181">
        <v>1</v>
      </c>
      <c r="G323" t="s">
        <v>264</v>
      </c>
      <c r="H323" t="s">
        <v>264</v>
      </c>
      <c r="I323" t="s">
        <v>264</v>
      </c>
      <c r="J323" t="s">
        <v>264</v>
      </c>
      <c r="K323" s="178" t="str">
        <f>_xlfn.XLOOKUP(Table2_2[[#This Row],[load_case]],'Load summary(updated)'!$B$2:$B$44,'Load summary(updated)'!$A$2:$A$44)</f>
        <v>40-Uplift (Base); WT at 1.5m Below GL &amp; 4.5m below GL (Right)</v>
      </c>
      <c r="L323" s="178" t="str">
        <f>VLOOKUP(Table2_2[[#This Row],[load_combination]],'Load summary(original) and Ref'!B:AV,47,0)</f>
        <v>UNEVEN WATER AND AIRCARFT LOAD, MIN VERT, MAX HORI,WL 1.5 L 4.5 R,ULS</v>
      </c>
    </row>
    <row r="324" spans="1:12" hidden="1" x14ac:dyDescent="0.3">
      <c r="A324" t="s">
        <v>14</v>
      </c>
      <c r="B324" s="155" t="s">
        <v>261</v>
      </c>
      <c r="C324" s="155" t="s">
        <v>262</v>
      </c>
      <c r="D324" s="155">
        <v>41</v>
      </c>
      <c r="E324" t="s">
        <v>263</v>
      </c>
      <c r="F324" s="155">
        <v>0</v>
      </c>
      <c r="G324" t="s">
        <v>264</v>
      </c>
      <c r="H324" t="s">
        <v>264</v>
      </c>
      <c r="I324" t="s">
        <v>264</v>
      </c>
      <c r="J324" t="s">
        <v>264</v>
      </c>
      <c r="K324" s="155" t="str">
        <f>_xlfn.XLOOKUP(Table2_2[[#This Row],[load_case]],'Load summary(updated)'!$B$2:$B$44,'Load summary(updated)'!$A$2:$A$44)</f>
        <v>41-Hydrostatic Vertical Pressure (Roof); WT at 4.5m Below GL  &amp; 1.5m below GL (Right)</v>
      </c>
      <c r="L324" s="155" t="str">
        <f>VLOOKUP(Table2_2[[#This Row],[load_combination]],'Load summary(original) and Ref'!B:AV,47,0)</f>
        <v>UNEVEN WATER AND AIRCARFT LOAD, MIN VERT, MAX HORI,WL 1.5 L 4.5 R,ULS</v>
      </c>
    </row>
    <row r="325" spans="1:12" hidden="1" x14ac:dyDescent="0.3">
      <c r="A325" t="s">
        <v>14</v>
      </c>
      <c r="B325" s="155" t="s">
        <v>261</v>
      </c>
      <c r="C325" s="155" t="s">
        <v>262</v>
      </c>
      <c r="D325" s="155">
        <v>42</v>
      </c>
      <c r="E325" t="s">
        <v>263</v>
      </c>
      <c r="F325" s="155">
        <v>0</v>
      </c>
      <c r="G325" t="s">
        <v>264</v>
      </c>
      <c r="H325" t="s">
        <v>264</v>
      </c>
      <c r="I325" t="s">
        <v>264</v>
      </c>
      <c r="J325" t="s">
        <v>264</v>
      </c>
      <c r="K325" s="155" t="str">
        <f>_xlfn.XLOOKUP(Table2_2[[#This Row],[load_case]],'Load summary(updated)'!$B$2:$B$44,'Load summary(updated)'!$A$2:$A$44)</f>
        <v>42-Hydrostatic Lateral Pressure(Left &amp; Right); WT at 4.5m Below GL &amp; 1.5m below GL (Right)</v>
      </c>
      <c r="L325" s="155" t="str">
        <f>VLOOKUP(Table2_2[[#This Row],[load_combination]],'Load summary(original) and Ref'!B:AV,47,0)</f>
        <v>UNEVEN WATER AND AIRCARFT LOAD, MIN VERT, MAX HORI,WL 1.5 L 4.5 R,ULS</v>
      </c>
    </row>
    <row r="326" spans="1:12" hidden="1" x14ac:dyDescent="0.3">
      <c r="A326" t="s">
        <v>14</v>
      </c>
      <c r="B326" s="155" t="s">
        <v>261</v>
      </c>
      <c r="C326" s="155" t="s">
        <v>262</v>
      </c>
      <c r="D326" s="155">
        <v>43</v>
      </c>
      <c r="E326" t="s">
        <v>263</v>
      </c>
      <c r="F326" s="155">
        <v>0</v>
      </c>
      <c r="G326" t="s">
        <v>264</v>
      </c>
      <c r="H326" t="s">
        <v>264</v>
      </c>
      <c r="I326" t="s">
        <v>264</v>
      </c>
      <c r="J326" t="s">
        <v>264</v>
      </c>
      <c r="K326" s="155" t="str">
        <f>_xlfn.XLOOKUP(Table2_2[[#This Row],[load_case]],'Load summary(updated)'!$B$2:$B$44,'Load summary(updated)'!$A$2:$A$44)</f>
        <v>43-Uplift (Base); WT at 4.5m Below GL &amp; 1.5m below GL (Right)</v>
      </c>
      <c r="L326" s="155" t="str">
        <f>VLOOKUP(Table2_2[[#This Row],[load_combination]],'Load summary(original) and Ref'!B:AV,47,0)</f>
        <v>UNEVEN WATER AND AIRCARFT LOAD, MIN VERT, MAX HORI,WL 1.5 L 4.5 R,ULS</v>
      </c>
    </row>
    <row r="327" spans="1:12" hidden="1" x14ac:dyDescent="0.3">
      <c r="A327" s="180" t="s">
        <v>14</v>
      </c>
      <c r="B327" s="155" t="s">
        <v>261</v>
      </c>
      <c r="C327" s="155" t="s">
        <v>262</v>
      </c>
      <c r="D327" s="181">
        <v>51</v>
      </c>
      <c r="E327" t="s">
        <v>263</v>
      </c>
      <c r="F327" s="181">
        <v>1.5</v>
      </c>
      <c r="G327" t="s">
        <v>264</v>
      </c>
      <c r="H327" t="s">
        <v>264</v>
      </c>
      <c r="I327" t="s">
        <v>264</v>
      </c>
      <c r="J327" t="s">
        <v>264</v>
      </c>
      <c r="K327" s="178" t="str">
        <f>_xlfn.XLOOKUP(Table2_2[[#This Row],[load_case]],'Load summary(updated)'!$B$2:$B$44,'Load summary(updated)'!$A$2:$A$44)</f>
        <v>51-Internal Live Load</v>
      </c>
      <c r="L327" s="178" t="str">
        <f>VLOOKUP(Table2_2[[#This Row],[load_combination]],'Load summary(original) and Ref'!B:AV,47,0)</f>
        <v>UNEVEN WATER AND AIRCARFT LOAD, MIN VERT, MAX HORI,WL 1.5 L 4.5 R,ULS</v>
      </c>
    </row>
    <row r="328" spans="1:12" hidden="1" x14ac:dyDescent="0.3">
      <c r="A328" s="180" t="s">
        <v>14</v>
      </c>
      <c r="B328" s="155" t="s">
        <v>261</v>
      </c>
      <c r="C328" s="155" t="s">
        <v>262</v>
      </c>
      <c r="D328" s="181">
        <v>52</v>
      </c>
      <c r="E328" t="s">
        <v>263</v>
      </c>
      <c r="F328" s="181">
        <v>1.5</v>
      </c>
      <c r="G328" t="s">
        <v>264</v>
      </c>
      <c r="H328" t="s">
        <v>264</v>
      </c>
      <c r="I328" t="s">
        <v>264</v>
      </c>
      <c r="J328" t="s">
        <v>264</v>
      </c>
      <c r="K328" s="178" t="str">
        <f>_xlfn.XLOOKUP(Table2_2[[#This Row],[load_case]],'Load summary(updated)'!$B$2:$B$44,'Load summary(updated)'!$A$2:$A$44)</f>
        <v>52-Surcharge (Roof)</v>
      </c>
      <c r="L328" s="178" t="str">
        <f>VLOOKUP(Table2_2[[#This Row],[load_combination]],'Load summary(original) and Ref'!B:AV,47,0)</f>
        <v>UNEVEN WATER AND AIRCARFT LOAD, MIN VERT, MAX HORI,WL 1.5 L 4.5 R,ULS</v>
      </c>
    </row>
    <row r="329" spans="1:12" hidden="1" x14ac:dyDescent="0.3">
      <c r="A329" t="s">
        <v>14</v>
      </c>
      <c r="B329" s="155" t="s">
        <v>261</v>
      </c>
      <c r="C329" s="155" t="s">
        <v>262</v>
      </c>
      <c r="D329" s="155">
        <v>53</v>
      </c>
      <c r="E329" t="s">
        <v>263</v>
      </c>
      <c r="F329" s="155">
        <v>0</v>
      </c>
      <c r="G329" t="s">
        <v>264</v>
      </c>
      <c r="H329" t="s">
        <v>264</v>
      </c>
      <c r="I329" t="s">
        <v>264</v>
      </c>
      <c r="J329" t="s">
        <v>264</v>
      </c>
      <c r="K329" s="155" t="str">
        <f>_xlfn.XLOOKUP(Table2_2[[#This Row],[load_case]],'Load summary(updated)'!$B$2:$B$44,'Load summary(updated)'!$A$2:$A$44)</f>
        <v>53-Lateral Surcharge (Left &amp; Right)</v>
      </c>
      <c r="L329" s="155" t="str">
        <f>VLOOKUP(Table2_2[[#This Row],[load_combination]],'Load summary(original) and Ref'!B:AV,47,0)</f>
        <v>UNEVEN WATER AND AIRCARFT LOAD, MIN VERT, MAX HORI,WL 1.5 L 4.5 R,ULS</v>
      </c>
    </row>
    <row r="330" spans="1:12" hidden="1" x14ac:dyDescent="0.3">
      <c r="A330" s="180" t="s">
        <v>14</v>
      </c>
      <c r="B330" s="155" t="s">
        <v>261</v>
      </c>
      <c r="C330" s="155" t="s">
        <v>262</v>
      </c>
      <c r="D330" s="181">
        <v>54.1</v>
      </c>
      <c r="E330" t="s">
        <v>263</v>
      </c>
      <c r="F330" s="181">
        <v>1.5</v>
      </c>
      <c r="G330" t="s">
        <v>264</v>
      </c>
      <c r="H330" t="s">
        <v>264</v>
      </c>
      <c r="I330" t="s">
        <v>264</v>
      </c>
      <c r="J330" t="s">
        <v>264</v>
      </c>
      <c r="K330" s="178" t="str">
        <f>_xlfn.XLOOKUP(Table2_2[[#This Row],[load_case]],'Load summary(updated)'!$B$2:$B$44,'Load summary(updated)'!$A$2:$A$44)</f>
        <v>54-Lateral Surcharge (Left)  k0</v>
      </c>
      <c r="L330" s="178" t="str">
        <f>VLOOKUP(Table2_2[[#This Row],[load_combination]],'Load summary(original) and Ref'!B:AV,47,0)</f>
        <v>UNEVEN WATER AND AIRCARFT LOAD, MIN VERT, MAX HORI,WL 1.5 L 4.5 R,ULS</v>
      </c>
    </row>
    <row r="331" spans="1:12" hidden="1" x14ac:dyDescent="0.3">
      <c r="A331" t="s">
        <v>14</v>
      </c>
      <c r="B331" s="155" t="s">
        <v>261</v>
      </c>
      <c r="C331" s="155" t="s">
        <v>262</v>
      </c>
      <c r="D331" s="155">
        <v>54.2</v>
      </c>
      <c r="E331" t="s">
        <v>263</v>
      </c>
      <c r="F331" s="155">
        <v>0</v>
      </c>
      <c r="G331" t="s">
        <v>264</v>
      </c>
      <c r="H331" t="s">
        <v>264</v>
      </c>
      <c r="I331" t="s">
        <v>264</v>
      </c>
      <c r="J331" t="s">
        <v>264</v>
      </c>
      <c r="K331" s="155" t="str">
        <f>_xlfn.XLOOKUP(Table2_2[[#This Row],[load_case]],'Load summary(updated)'!$B$2:$B$44,'Load summary(updated)'!$A$2:$A$44)</f>
        <v>54-Lateral Surcharge (Left)  ka</v>
      </c>
      <c r="L331" s="155" t="str">
        <f>VLOOKUP(Table2_2[[#This Row],[load_combination]],'Load summary(original) and Ref'!B:AV,47,0)</f>
        <v>UNEVEN WATER AND AIRCARFT LOAD, MIN VERT, MAX HORI,WL 1.5 L 4.5 R,ULS</v>
      </c>
    </row>
    <row r="332" spans="1:12" hidden="1" x14ac:dyDescent="0.3">
      <c r="A332" t="s">
        <v>14</v>
      </c>
      <c r="B332" s="155" t="s">
        <v>261</v>
      </c>
      <c r="C332" s="155" t="s">
        <v>262</v>
      </c>
      <c r="D332" s="155">
        <v>55.1</v>
      </c>
      <c r="E332" t="s">
        <v>263</v>
      </c>
      <c r="F332" s="155">
        <v>0</v>
      </c>
      <c r="G332" t="s">
        <v>264</v>
      </c>
      <c r="H332" t="s">
        <v>264</v>
      </c>
      <c r="I332" t="s">
        <v>264</v>
      </c>
      <c r="J332" t="s">
        <v>264</v>
      </c>
      <c r="K332" s="155" t="str">
        <f>_xlfn.XLOOKUP(Table2_2[[#This Row],[load_case]],'Load summary(updated)'!$B$2:$B$44,'Load summary(updated)'!$A$2:$A$44)</f>
        <v>55-Lateral Surcharge (Right) k0</v>
      </c>
      <c r="L332" s="155" t="str">
        <f>VLOOKUP(Table2_2[[#This Row],[load_combination]],'Load summary(original) and Ref'!B:AV,47,0)</f>
        <v>UNEVEN WATER AND AIRCARFT LOAD, MIN VERT, MAX HORI,WL 1.5 L 4.5 R,ULS</v>
      </c>
    </row>
    <row r="333" spans="1:12" hidden="1" x14ac:dyDescent="0.3">
      <c r="A333" s="180" t="s">
        <v>14</v>
      </c>
      <c r="B333" s="155" t="s">
        <v>261</v>
      </c>
      <c r="C333" s="155" t="s">
        <v>262</v>
      </c>
      <c r="D333" s="181">
        <v>55.2</v>
      </c>
      <c r="E333" t="s">
        <v>263</v>
      </c>
      <c r="F333" s="181">
        <v>1.5</v>
      </c>
      <c r="G333" t="s">
        <v>264</v>
      </c>
      <c r="H333" t="s">
        <v>264</v>
      </c>
      <c r="I333" t="s">
        <v>264</v>
      </c>
      <c r="J333" t="s">
        <v>264</v>
      </c>
      <c r="K333" s="178" t="str">
        <f>_xlfn.XLOOKUP(Table2_2[[#This Row],[load_case]],'Load summary(updated)'!$B$2:$B$44,'Load summary(updated)'!$A$2:$A$44)</f>
        <v>55-Lateral Surcharge (Right) ka</v>
      </c>
      <c r="L333" s="178" t="str">
        <f>VLOOKUP(Table2_2[[#This Row],[load_combination]],'Load summary(original) and Ref'!B:AV,47,0)</f>
        <v>UNEVEN WATER AND AIRCARFT LOAD, MIN VERT, MAX HORI,WL 1.5 L 4.5 R,ULS</v>
      </c>
    </row>
    <row r="334" spans="1:12" hidden="1" x14ac:dyDescent="0.3">
      <c r="A334" t="s">
        <v>14</v>
      </c>
      <c r="B334" s="155" t="s">
        <v>261</v>
      </c>
      <c r="C334" s="155" t="s">
        <v>262</v>
      </c>
      <c r="D334" s="155">
        <v>56</v>
      </c>
      <c r="E334" t="s">
        <v>263</v>
      </c>
      <c r="F334" s="155">
        <v>0</v>
      </c>
      <c r="G334" t="s">
        <v>264</v>
      </c>
      <c r="H334" t="s">
        <v>264</v>
      </c>
      <c r="I334" t="s">
        <v>264</v>
      </c>
      <c r="J334" t="s">
        <v>264</v>
      </c>
      <c r="K334" s="155" t="str">
        <f>_xlfn.XLOOKUP(Table2_2[[#This Row],[load_case]],'Load summary(updated)'!$B$2:$B$44,'Load summary(updated)'!$A$2:$A$44)</f>
        <v>56-Construction Load (Roof)</v>
      </c>
      <c r="L334" s="155" t="str">
        <f>VLOOKUP(Table2_2[[#This Row],[load_combination]],'Load summary(original) and Ref'!B:AV,47,0)</f>
        <v>UNEVEN WATER AND AIRCARFT LOAD, MIN VERT, MAX HORI,WL 1.5 L 4.5 R,ULS</v>
      </c>
    </row>
    <row r="335" spans="1:12" hidden="1" x14ac:dyDescent="0.3">
      <c r="A335" t="s">
        <v>14</v>
      </c>
      <c r="B335" s="155" t="s">
        <v>261</v>
      </c>
      <c r="C335" s="155" t="s">
        <v>262</v>
      </c>
      <c r="D335" s="155">
        <v>57</v>
      </c>
      <c r="E335" t="s">
        <v>263</v>
      </c>
      <c r="F335" s="155">
        <v>0</v>
      </c>
      <c r="G335" t="s">
        <v>264</v>
      </c>
      <c r="H335" t="s">
        <v>264</v>
      </c>
      <c r="I335" t="s">
        <v>264</v>
      </c>
      <c r="J335" t="s">
        <v>264</v>
      </c>
      <c r="K335" s="155" t="str">
        <f>_xlfn.XLOOKUP(Table2_2[[#This Row],[load_case]],'Load summary(updated)'!$B$2:$B$44,'Load summary(updated)'!$A$2:$A$44)</f>
        <v>57-Lateral Construction (Left &amp; Right)</v>
      </c>
      <c r="L335" s="155" t="str">
        <f>VLOOKUP(Table2_2[[#This Row],[load_combination]],'Load summary(original) and Ref'!B:AV,47,0)</f>
        <v>UNEVEN WATER AND AIRCARFT LOAD, MIN VERT, MAX HORI,WL 1.5 L 4.5 R,ULS</v>
      </c>
    </row>
    <row r="336" spans="1:12" hidden="1" x14ac:dyDescent="0.3">
      <c r="A336" t="s">
        <v>14</v>
      </c>
      <c r="B336" s="155" t="s">
        <v>261</v>
      </c>
      <c r="C336" s="155" t="s">
        <v>262</v>
      </c>
      <c r="D336" s="155">
        <v>17.100000000000001</v>
      </c>
      <c r="E336" t="s">
        <v>263</v>
      </c>
      <c r="F336" s="155">
        <v>0</v>
      </c>
      <c r="G336" t="s">
        <v>264</v>
      </c>
      <c r="H336" t="s">
        <v>264</v>
      </c>
      <c r="I336" t="s">
        <v>264</v>
      </c>
      <c r="J336" t="s">
        <v>264</v>
      </c>
      <c r="K336" s="155" t="str">
        <f>_xlfn.XLOOKUP(Table2_2[[#This Row],[load_case]],'Load summary(updated)'!$B$2:$B$44,'Load summary(updated)'!$A$2:$A$44)</f>
        <v xml:space="preserve">Eff. Vertical Soil Pressure Roof, 4.5m excavation above Roof Slab </v>
      </c>
      <c r="L336" s="155" t="str">
        <f>VLOOKUP(Table2_2[[#This Row],[load_combination]],'Load summary(original) and Ref'!B:AV,47,0)</f>
        <v>UNEVEN WATER AND AIRCARFT LOAD, MIN VERT, MAX HORI,WL 1.5 L 4.5 R,ULS</v>
      </c>
    </row>
    <row r="337" spans="1:12" hidden="1" x14ac:dyDescent="0.3">
      <c r="A337" t="s">
        <v>14</v>
      </c>
      <c r="B337" s="155" t="s">
        <v>261</v>
      </c>
      <c r="C337" s="155" t="s">
        <v>262</v>
      </c>
      <c r="D337" s="155">
        <v>31.1</v>
      </c>
      <c r="E337" t="s">
        <v>263</v>
      </c>
      <c r="F337" s="155">
        <v>0</v>
      </c>
      <c r="G337" t="s">
        <v>264</v>
      </c>
      <c r="H337" t="s">
        <v>264</v>
      </c>
      <c r="I337" t="s">
        <v>264</v>
      </c>
      <c r="J337" t="s">
        <v>264</v>
      </c>
      <c r="K337" s="155" t="str">
        <f>_xlfn.XLOOKUP(Table2_2[[#This Row],[load_case]],'Load summary(updated)'!$B$2:$B$44,'Load summary(updated)'!$A$2:$A$44)</f>
        <v>Hydrostatic Vertical Roof, WT 4.5m BGL</v>
      </c>
      <c r="L337" s="155" t="str">
        <f>VLOOKUP(Table2_2[[#This Row],[load_combination]],'Load summary(original) and Ref'!B:AV,47,0)</f>
        <v>UNEVEN WATER AND AIRCARFT LOAD, MIN VERT, MAX HORI,WL 1.5 L 4.5 R,ULS</v>
      </c>
    </row>
    <row r="338" spans="1:12" hidden="1" x14ac:dyDescent="0.3">
      <c r="A338" s="180" t="s">
        <v>19</v>
      </c>
      <c r="B338" s="155" t="s">
        <v>261</v>
      </c>
      <c r="C338" s="155" t="s">
        <v>262</v>
      </c>
      <c r="D338" s="181">
        <v>1</v>
      </c>
      <c r="E338" t="s">
        <v>263</v>
      </c>
      <c r="F338" s="181">
        <v>1</v>
      </c>
      <c r="G338" t="s">
        <v>264</v>
      </c>
      <c r="H338" t="s">
        <v>264</v>
      </c>
      <c r="I338" t="s">
        <v>264</v>
      </c>
      <c r="J338" t="s">
        <v>264</v>
      </c>
      <c r="K338" s="178" t="str">
        <f>_xlfn.XLOOKUP(Table2_2[[#This Row],[load_case]],'Load summary(updated)'!$B$2:$B$44,'Load summary(updated)'!$A$2:$A$44)</f>
        <v>Self weight (Self-weight)</v>
      </c>
      <c r="L338" s="178" t="str">
        <f>VLOOKUP(Table2_2[[#This Row],[load_combination]],'Load summary(original) and Ref'!B:AV,47,0)</f>
        <v>UNEVEN WATER AND AIRCARFT LOAD, MIN VERT, MAX HORI,WL 4.5 L 1.5 R,ULS NO LL</v>
      </c>
    </row>
    <row r="339" spans="1:12" hidden="1" x14ac:dyDescent="0.3">
      <c r="A339" s="180" t="s">
        <v>19</v>
      </c>
      <c r="B339" s="155" t="s">
        <v>261</v>
      </c>
      <c r="C339" s="155" t="s">
        <v>262</v>
      </c>
      <c r="D339" s="181">
        <v>2</v>
      </c>
      <c r="E339" t="s">
        <v>263</v>
      </c>
      <c r="F339" s="181">
        <v>1</v>
      </c>
      <c r="G339" t="s">
        <v>264</v>
      </c>
      <c r="H339" t="s">
        <v>264</v>
      </c>
      <c r="I339" t="s">
        <v>264</v>
      </c>
      <c r="J339" t="s">
        <v>264</v>
      </c>
      <c r="K339" s="178" t="str">
        <f>_xlfn.XLOOKUP(Table2_2[[#This Row],[load_case]],'Load summary(updated)'!$B$2:$B$44,'Load summary(updated)'!$A$2:$A$44)</f>
        <v>Permanent Superimposed Dead Load (Self-weight)</v>
      </c>
      <c r="L339" s="178" t="str">
        <f>VLOOKUP(Table2_2[[#This Row],[load_combination]],'Load summary(original) and Ref'!B:AV,47,0)</f>
        <v>UNEVEN WATER AND AIRCARFT LOAD, MIN VERT, MAX HORI,WL 4.5 L 1.5 R,ULS NO LL</v>
      </c>
    </row>
    <row r="340" spans="1:12" hidden="1" x14ac:dyDescent="0.3">
      <c r="A340" s="180" t="s">
        <v>19</v>
      </c>
      <c r="B340" s="155" t="s">
        <v>261</v>
      </c>
      <c r="C340" s="155" t="s">
        <v>262</v>
      </c>
      <c r="D340" s="181">
        <v>3</v>
      </c>
      <c r="E340" t="s">
        <v>263</v>
      </c>
      <c r="F340" s="181">
        <v>1</v>
      </c>
      <c r="G340" t="s">
        <v>264</v>
      </c>
      <c r="H340" t="s">
        <v>264</v>
      </c>
      <c r="I340" t="s">
        <v>264</v>
      </c>
      <c r="J340" t="s">
        <v>264</v>
      </c>
      <c r="K340" s="178" t="str">
        <f>_xlfn.XLOOKUP(Table2_2[[#This Row],[load_case]],'Load summary(updated)'!$B$2:$B$44,'Load summary(updated)'!$A$2:$A$44)</f>
        <v>Pavement (Self-weight)</v>
      </c>
      <c r="L340" s="178" t="str">
        <f>VLOOKUP(Table2_2[[#This Row],[load_combination]],'Load summary(original) and Ref'!B:AV,47,0)</f>
        <v>UNEVEN WATER AND AIRCARFT LOAD, MIN VERT, MAX HORI,WL 4.5 L 1.5 R,ULS NO LL</v>
      </c>
    </row>
    <row r="341" spans="1:12" hidden="1" x14ac:dyDescent="0.3">
      <c r="A341" s="180" t="s">
        <v>19</v>
      </c>
      <c r="B341" s="155" t="s">
        <v>261</v>
      </c>
      <c r="C341" s="155" t="s">
        <v>262</v>
      </c>
      <c r="D341" s="181">
        <v>4</v>
      </c>
      <c r="E341" t="s">
        <v>263</v>
      </c>
      <c r="F341" s="181">
        <v>1.35</v>
      </c>
      <c r="G341" t="s">
        <v>264</v>
      </c>
      <c r="H341" t="s">
        <v>264</v>
      </c>
      <c r="I341" t="s">
        <v>264</v>
      </c>
      <c r="J341" t="s">
        <v>264</v>
      </c>
      <c r="K341" s="178" t="str">
        <f>_xlfn.XLOOKUP(Table2_2[[#This Row],[load_case]],'Load summary(updated)'!$B$2:$B$44,'Load summary(updated)'!$A$2:$A$44)</f>
        <v>Horizontal Soil Pressure  due to Pavement self-weight at Rest K0 (Self-
weight)</v>
      </c>
      <c r="L341" s="178" t="str">
        <f>VLOOKUP(Table2_2[[#This Row],[load_combination]],'Load summary(original) and Ref'!B:AV,47,0)</f>
        <v>UNEVEN WATER AND AIRCARFT LOAD, MIN VERT, MAX HORI,WL 4.5 L 1.5 R,ULS NO LL</v>
      </c>
    </row>
    <row r="342" spans="1:12" hidden="1" x14ac:dyDescent="0.3">
      <c r="A342" t="s">
        <v>19</v>
      </c>
      <c r="B342" s="155" t="s">
        <v>261</v>
      </c>
      <c r="C342" s="155" t="s">
        <v>262</v>
      </c>
      <c r="D342" s="155">
        <v>5</v>
      </c>
      <c r="E342" t="s">
        <v>263</v>
      </c>
      <c r="F342" s="155">
        <v>0</v>
      </c>
      <c r="G342" t="s">
        <v>264</v>
      </c>
      <c r="H342" t="s">
        <v>264</v>
      </c>
      <c r="I342" t="s">
        <v>264</v>
      </c>
      <c r="J342" t="s">
        <v>264</v>
      </c>
      <c r="K342" s="155" t="str">
        <f>_xlfn.XLOOKUP(Table2_2[[#This Row],[load_case]],'Load summary(updated)'!$B$2:$B$44,'Load summary(updated)'!$A$2:$A$44)</f>
        <v>Horizontal Soil Pressure due to Pavement self-weight at Active Ka (Self-
weight)</v>
      </c>
      <c r="L342" s="155" t="str">
        <f>VLOOKUP(Table2_2[[#This Row],[load_combination]],'Load summary(original) and Ref'!B:AV,47,0)</f>
        <v>UNEVEN WATER AND AIRCARFT LOAD, MIN VERT, MAX HORI,WL 4.5 L 1.5 R,ULS NO LL</v>
      </c>
    </row>
    <row r="343" spans="1:12" hidden="1" x14ac:dyDescent="0.3">
      <c r="A343" t="s">
        <v>19</v>
      </c>
      <c r="B343" s="155" t="s">
        <v>261</v>
      </c>
      <c r="C343" s="155" t="s">
        <v>262</v>
      </c>
      <c r="D343" s="155">
        <v>11</v>
      </c>
      <c r="E343" t="s">
        <v>263</v>
      </c>
      <c r="F343" s="155">
        <v>0</v>
      </c>
      <c r="G343" t="s">
        <v>264</v>
      </c>
      <c r="H343" t="s">
        <v>264</v>
      </c>
      <c r="I343" t="s">
        <v>264</v>
      </c>
      <c r="J343" t="s">
        <v>264</v>
      </c>
      <c r="K343" s="155" t="str">
        <f>_xlfn.XLOOKUP(Table2_2[[#This Row],[load_case]],'Load summary(updated)'!$B$2:$B$44,'Load summary(updated)'!$A$2:$A$44)</f>
        <v>Eff. Vertical Soil Pressure, WL at GL &amp; +1.0m &amp; base</v>
      </c>
      <c r="L343" s="155" t="str">
        <f>VLOOKUP(Table2_2[[#This Row],[load_combination]],'Load summary(original) and Ref'!B:AV,47,0)</f>
        <v>UNEVEN WATER AND AIRCARFT LOAD, MIN VERT, MAX HORI,WL 4.5 L 1.5 R,ULS NO LL</v>
      </c>
    </row>
    <row r="344" spans="1:12" hidden="1" x14ac:dyDescent="0.3">
      <c r="A344" t="s">
        <v>19</v>
      </c>
      <c r="B344" s="155" t="s">
        <v>261</v>
      </c>
      <c r="C344" s="155" t="s">
        <v>262</v>
      </c>
      <c r="D344" s="155">
        <v>12</v>
      </c>
      <c r="E344" t="s">
        <v>263</v>
      </c>
      <c r="F344" s="155">
        <v>0</v>
      </c>
      <c r="G344" t="s">
        <v>264</v>
      </c>
      <c r="H344" t="s">
        <v>264</v>
      </c>
      <c r="I344" t="s">
        <v>264</v>
      </c>
      <c r="J344" t="s">
        <v>264</v>
      </c>
      <c r="K344" s="155" t="str">
        <f>_xlfn.XLOOKUP(Table2_2[[#This Row],[load_case]],'Load summary(updated)'!$B$2:$B$44,'Load summary(updated)'!$A$2:$A$44)</f>
        <v>Eff. Horizontal Soil Pressure at Rest, K0, WL at GL &amp; +1.0m &amp; base L&amp;R</v>
      </c>
      <c r="L344" s="155" t="str">
        <f>VLOOKUP(Table2_2[[#This Row],[load_combination]],'Load summary(original) and Ref'!B:AV,47,0)</f>
        <v>UNEVEN WATER AND AIRCARFT LOAD, MIN VERT, MAX HORI,WL 4.5 L 1.5 R,ULS NO LL</v>
      </c>
    </row>
    <row r="345" spans="1:12" hidden="1" x14ac:dyDescent="0.3">
      <c r="A345" t="s">
        <v>19</v>
      </c>
      <c r="B345" s="155" t="s">
        <v>261</v>
      </c>
      <c r="C345" s="155" t="s">
        <v>262</v>
      </c>
      <c r="D345" s="155">
        <v>13</v>
      </c>
      <c r="E345" t="s">
        <v>263</v>
      </c>
      <c r="F345" s="155">
        <v>0</v>
      </c>
      <c r="G345" t="s">
        <v>264</v>
      </c>
      <c r="H345" t="s">
        <v>264</v>
      </c>
      <c r="I345" t="s">
        <v>264</v>
      </c>
      <c r="J345" t="s">
        <v>264</v>
      </c>
      <c r="K345" s="155" t="str">
        <f>_xlfn.XLOOKUP(Table2_2[[#This Row],[load_case]],'Load summary(updated)'!$B$2:$B$44,'Load summary(updated)'!$A$2:$A$44)</f>
        <v>Total Vertical Soil Pressure Roof, WT at 5.0m BGL</v>
      </c>
      <c r="L345" s="155" t="str">
        <f>VLOOKUP(Table2_2[[#This Row],[load_combination]],'Load summary(original) and Ref'!B:AV,47,0)</f>
        <v>UNEVEN WATER AND AIRCARFT LOAD, MIN VERT, MAX HORI,WL 4.5 L 1.5 R,ULS NO LL</v>
      </c>
    </row>
    <row r="346" spans="1:12" hidden="1" x14ac:dyDescent="0.3">
      <c r="A346" t="s">
        <v>19</v>
      </c>
      <c r="B346" s="155" t="s">
        <v>261</v>
      </c>
      <c r="C346" s="155" t="s">
        <v>262</v>
      </c>
      <c r="D346" s="155">
        <v>14</v>
      </c>
      <c r="E346" t="s">
        <v>263</v>
      </c>
      <c r="F346" s="155">
        <v>0</v>
      </c>
      <c r="G346" t="s">
        <v>264</v>
      </c>
      <c r="H346" t="s">
        <v>264</v>
      </c>
      <c r="I346" t="s">
        <v>264</v>
      </c>
      <c r="J346" t="s">
        <v>264</v>
      </c>
      <c r="K346" s="155" t="str">
        <f>_xlfn.XLOOKUP(Table2_2[[#This Row],[load_case]],'Load summary(updated)'!$B$2:$B$44,'Load summary(updated)'!$A$2:$A$44)</f>
        <v xml:space="preserve">Eff. Horizontal Soil Pressure at Active, Ka, WT at 5.0mBGL L&amp;R </v>
      </c>
      <c r="L346" s="155" t="str">
        <f>VLOOKUP(Table2_2[[#This Row],[load_combination]],'Load summary(original) and Ref'!B:AV,47,0)</f>
        <v>UNEVEN WATER AND AIRCARFT LOAD, MIN VERT, MAX HORI,WL 4.5 L 1.5 R,ULS NO LL</v>
      </c>
    </row>
    <row r="347" spans="1:12" hidden="1" x14ac:dyDescent="0.3">
      <c r="A347" t="s">
        <v>19</v>
      </c>
      <c r="B347" s="155" t="s">
        <v>261</v>
      </c>
      <c r="C347" s="155" t="s">
        <v>262</v>
      </c>
      <c r="D347" s="155">
        <v>15</v>
      </c>
      <c r="E347" t="s">
        <v>263</v>
      </c>
      <c r="F347" s="155">
        <v>0</v>
      </c>
      <c r="G347" t="s">
        <v>264</v>
      </c>
      <c r="H347" t="s">
        <v>264</v>
      </c>
      <c r="I347" t="s">
        <v>264</v>
      </c>
      <c r="J347" t="s">
        <v>264</v>
      </c>
      <c r="K347" s="155" t="str">
        <f>_xlfn.XLOOKUP(Table2_2[[#This Row],[load_case]],'Load summary(updated)'!$B$2:$B$44,'Load summary(updated)'!$A$2:$A$44)</f>
        <v>Eff. Vertical Soil Pressure, WL at base</v>
      </c>
      <c r="L347" s="155" t="str">
        <f>VLOOKUP(Table2_2[[#This Row],[load_combination]],'Load summary(original) and Ref'!B:AV,47,0)</f>
        <v>UNEVEN WATER AND AIRCARFT LOAD, MIN VERT, MAX HORI,WL 4.5 L 1.5 R,ULS NO LL</v>
      </c>
    </row>
    <row r="348" spans="1:12" hidden="1" x14ac:dyDescent="0.3">
      <c r="A348" t="s">
        <v>19</v>
      </c>
      <c r="B348" s="155" t="s">
        <v>261</v>
      </c>
      <c r="C348" s="155" t="s">
        <v>262</v>
      </c>
      <c r="D348" s="155">
        <v>16</v>
      </c>
      <c r="E348" t="s">
        <v>263</v>
      </c>
      <c r="F348" s="155">
        <v>0</v>
      </c>
      <c r="G348" t="s">
        <v>264</v>
      </c>
      <c r="H348" t="s">
        <v>264</v>
      </c>
      <c r="I348" t="s">
        <v>264</v>
      </c>
      <c r="J348" t="s">
        <v>264</v>
      </c>
      <c r="K348" s="155" t="str">
        <f>_xlfn.XLOOKUP(Table2_2[[#This Row],[load_case]],'Load summary(updated)'!$B$2:$B$44,'Load summary(updated)'!$A$2:$A$44)</f>
        <v>Eff. Horizontal Soil Pressure at Rest, K0, WL at base (L&amp;R)</v>
      </c>
      <c r="L348" s="155" t="str">
        <f>VLOOKUP(Table2_2[[#This Row],[load_combination]],'Load summary(original) and Ref'!B:AV,47,0)</f>
        <v>UNEVEN WATER AND AIRCARFT LOAD, MIN VERT, MAX HORI,WL 4.5 L 1.5 R,ULS NO LL</v>
      </c>
    </row>
    <row r="349" spans="1:12" hidden="1" x14ac:dyDescent="0.3">
      <c r="A349" t="s">
        <v>19</v>
      </c>
      <c r="B349" s="155" t="s">
        <v>261</v>
      </c>
      <c r="C349" s="155" t="s">
        <v>262</v>
      </c>
      <c r="D349" s="155">
        <v>17</v>
      </c>
      <c r="E349" t="s">
        <v>263</v>
      </c>
      <c r="F349" s="155">
        <v>0</v>
      </c>
      <c r="G349" t="s">
        <v>264</v>
      </c>
      <c r="H349" t="s">
        <v>264</v>
      </c>
      <c r="I349" t="s">
        <v>264</v>
      </c>
      <c r="J349" t="s">
        <v>264</v>
      </c>
      <c r="K349" s="155" t="str">
        <f>_xlfn.XLOOKUP(Table2_2[[#This Row],[load_case]],'Load summary(updated)'!$B$2:$B$44,'Load summary(updated)'!$A$2:$A$44)</f>
        <v xml:space="preserve">Eff. Vertical Soil Pressure Roof, 1.5m excavation above Roof Slab </v>
      </c>
      <c r="L349" s="155" t="str">
        <f>VLOOKUP(Table2_2[[#This Row],[load_combination]],'Load summary(original) and Ref'!B:AV,47,0)</f>
        <v>UNEVEN WATER AND AIRCARFT LOAD, MIN VERT, MAX HORI,WL 4.5 L 1.5 R,ULS NO LL</v>
      </c>
    </row>
    <row r="350" spans="1:12" hidden="1" x14ac:dyDescent="0.3">
      <c r="A350" t="s">
        <v>19</v>
      </c>
      <c r="B350" s="155" t="s">
        <v>261</v>
      </c>
      <c r="C350" s="155" t="s">
        <v>262</v>
      </c>
      <c r="D350" s="155">
        <v>18</v>
      </c>
      <c r="E350" t="s">
        <v>263</v>
      </c>
      <c r="F350" s="155">
        <v>0</v>
      </c>
      <c r="G350" t="s">
        <v>264</v>
      </c>
      <c r="H350" t="s">
        <v>264</v>
      </c>
      <c r="I350" t="s">
        <v>264</v>
      </c>
      <c r="J350" t="s">
        <v>264</v>
      </c>
      <c r="K350" s="155" t="str">
        <f>_xlfn.XLOOKUP(Table2_2[[#This Row],[load_case]],'Load summary(updated)'!$B$2:$B$44,'Load summary(updated)'!$A$2:$A$44)</f>
        <v xml:space="preserve">Eff. Vertical Soil Pressure, WT at 1.5mBGL (L) and 4.5mBGL (R) </v>
      </c>
      <c r="L350" s="155" t="str">
        <f>VLOOKUP(Table2_2[[#This Row],[load_combination]],'Load summary(original) and Ref'!B:AV,47,0)</f>
        <v>UNEVEN WATER AND AIRCARFT LOAD, MIN VERT, MAX HORI,WL 4.5 L 1.5 R,ULS NO LL</v>
      </c>
    </row>
    <row r="351" spans="1:12" hidden="1" x14ac:dyDescent="0.3">
      <c r="A351" t="s">
        <v>19</v>
      </c>
      <c r="B351" s="155" t="s">
        <v>261</v>
      </c>
      <c r="C351" s="155" t="s">
        <v>262</v>
      </c>
      <c r="D351" s="155">
        <v>19</v>
      </c>
      <c r="E351" t="s">
        <v>263</v>
      </c>
      <c r="F351" s="155">
        <v>0</v>
      </c>
      <c r="G351" t="s">
        <v>264</v>
      </c>
      <c r="H351" t="s">
        <v>264</v>
      </c>
      <c r="I351" t="s">
        <v>264</v>
      </c>
      <c r="J351" t="s">
        <v>264</v>
      </c>
      <c r="K351" s="155" t="str">
        <f>_xlfn.XLOOKUP(Table2_2[[#This Row],[load_case]],'Load summary(updated)'!$B$2:$B$44,'Load summary(updated)'!$A$2:$A$44)</f>
        <v>Eff. Horizontal Soil Pressure at Rest, K0, WT at 1.5mBGL (L) and 
4.5mBGL (R) L</v>
      </c>
      <c r="L351" s="155" t="str">
        <f>VLOOKUP(Table2_2[[#This Row],[load_combination]],'Load summary(original) and Ref'!B:AV,47,0)</f>
        <v>UNEVEN WATER AND AIRCARFT LOAD, MIN VERT, MAX HORI,WL 4.5 L 1.5 R,ULS NO LL</v>
      </c>
    </row>
    <row r="352" spans="1:12" hidden="1" x14ac:dyDescent="0.3">
      <c r="A352" t="s">
        <v>19</v>
      </c>
      <c r="B352" s="155" t="s">
        <v>261</v>
      </c>
      <c r="C352" s="155" t="s">
        <v>262</v>
      </c>
      <c r="D352" s="155">
        <v>20</v>
      </c>
      <c r="E352" t="s">
        <v>263</v>
      </c>
      <c r="F352" s="155">
        <v>0</v>
      </c>
      <c r="G352" t="s">
        <v>264</v>
      </c>
      <c r="H352" t="s">
        <v>264</v>
      </c>
      <c r="I352" t="s">
        <v>264</v>
      </c>
      <c r="J352" t="s">
        <v>264</v>
      </c>
      <c r="K352" s="155" t="str">
        <f>_xlfn.XLOOKUP(Table2_2[[#This Row],[load_case]],'Load summary(updated)'!$B$2:$B$44,'Load summary(updated)'!$A$2:$A$44)</f>
        <v xml:space="preserve">Eff. Horizontal Soil Pressure at Active, Ka,, WT at 1.5mBGL (L) and 
4.5mBGL (R) R </v>
      </c>
      <c r="L352" s="155" t="str">
        <f>VLOOKUP(Table2_2[[#This Row],[load_combination]],'Load summary(original) and Ref'!B:AV,47,0)</f>
        <v>UNEVEN WATER AND AIRCARFT LOAD, MIN VERT, MAX HORI,WL 4.5 L 1.5 R,ULS NO LL</v>
      </c>
    </row>
    <row r="353" spans="1:12" hidden="1" x14ac:dyDescent="0.3">
      <c r="A353" s="180" t="s">
        <v>19</v>
      </c>
      <c r="B353" s="155" t="s">
        <v>261</v>
      </c>
      <c r="C353" s="155" t="s">
        <v>262</v>
      </c>
      <c r="D353" s="181">
        <v>21</v>
      </c>
      <c r="E353" t="s">
        <v>263</v>
      </c>
      <c r="F353" s="181">
        <v>1</v>
      </c>
      <c r="G353" t="s">
        <v>264</v>
      </c>
      <c r="H353" t="s">
        <v>264</v>
      </c>
      <c r="I353" t="s">
        <v>264</v>
      </c>
      <c r="J353" t="s">
        <v>264</v>
      </c>
      <c r="K353" s="178" t="str">
        <f>_xlfn.XLOOKUP(Table2_2[[#This Row],[load_case]],'Load summary(updated)'!$B$2:$B$44,'Load summary(updated)'!$A$2:$A$44)</f>
        <v xml:space="preserve">Eff. Vertical Soil Pressure, WT at 1.5mBGL (R) and 4.5mBGL (L) </v>
      </c>
      <c r="L353" s="178" t="str">
        <f>VLOOKUP(Table2_2[[#This Row],[load_combination]],'Load summary(original) and Ref'!B:AV,47,0)</f>
        <v>UNEVEN WATER AND AIRCARFT LOAD, MIN VERT, MAX HORI,WL 4.5 L 1.5 R,ULS NO LL</v>
      </c>
    </row>
    <row r="354" spans="1:12" hidden="1" x14ac:dyDescent="0.3">
      <c r="A354" s="180" t="s">
        <v>19</v>
      </c>
      <c r="B354" s="155" t="s">
        <v>261</v>
      </c>
      <c r="C354" s="155" t="s">
        <v>262</v>
      </c>
      <c r="D354" s="181">
        <v>22</v>
      </c>
      <c r="E354" t="s">
        <v>263</v>
      </c>
      <c r="F354" s="181">
        <v>1.35</v>
      </c>
      <c r="G354" t="s">
        <v>264</v>
      </c>
      <c r="H354" t="s">
        <v>264</v>
      </c>
      <c r="I354" t="s">
        <v>264</v>
      </c>
      <c r="J354" t="s">
        <v>264</v>
      </c>
      <c r="K354" s="178" t="str">
        <f>_xlfn.XLOOKUP(Table2_2[[#This Row],[load_case]],'Load summary(updated)'!$B$2:$B$44,'Load summary(updated)'!$A$2:$A$44)</f>
        <v>Eff. Horizontal Soil Pressure at Rest, K0,, WT at 1.5mBGL (R) and 
4.5mBGL (L) R</v>
      </c>
      <c r="L354" s="178" t="str">
        <f>VLOOKUP(Table2_2[[#This Row],[load_combination]],'Load summary(original) and Ref'!B:AV,47,0)</f>
        <v>UNEVEN WATER AND AIRCARFT LOAD, MIN VERT, MAX HORI,WL 4.5 L 1.5 R,ULS NO LL</v>
      </c>
    </row>
    <row r="355" spans="1:12" hidden="1" x14ac:dyDescent="0.3">
      <c r="A355" s="180" t="s">
        <v>19</v>
      </c>
      <c r="B355" s="155" t="s">
        <v>261</v>
      </c>
      <c r="C355" s="155" t="s">
        <v>262</v>
      </c>
      <c r="D355" s="181">
        <v>23</v>
      </c>
      <c r="E355" t="s">
        <v>263</v>
      </c>
      <c r="F355" s="181">
        <v>1.35</v>
      </c>
      <c r="G355" t="s">
        <v>264</v>
      </c>
      <c r="H355" t="s">
        <v>264</v>
      </c>
      <c r="I355" t="s">
        <v>264</v>
      </c>
      <c r="J355" t="s">
        <v>264</v>
      </c>
      <c r="K355" s="178" t="str">
        <f>_xlfn.XLOOKUP(Table2_2[[#This Row],[load_case]],'Load summary(updated)'!$B$2:$B$44,'Load summary(updated)'!$A$2:$A$44)</f>
        <v>Eff. Horizontal Soil Pressure at Active, Ka,, WT at 1.5mBGL (R) and 
4.5mBGL (L)  L</v>
      </c>
      <c r="L355" s="178" t="str">
        <f>VLOOKUP(Table2_2[[#This Row],[load_combination]],'Load summary(original) and Ref'!B:AV,47,0)</f>
        <v>UNEVEN WATER AND AIRCARFT LOAD, MIN VERT, MAX HORI,WL 4.5 L 1.5 R,ULS NO LL</v>
      </c>
    </row>
    <row r="356" spans="1:12" hidden="1" x14ac:dyDescent="0.3">
      <c r="A356" t="s">
        <v>19</v>
      </c>
      <c r="B356" s="155" t="s">
        <v>261</v>
      </c>
      <c r="C356" s="155" t="s">
        <v>262</v>
      </c>
      <c r="D356" s="155">
        <v>31</v>
      </c>
      <c r="E356" t="s">
        <v>263</v>
      </c>
      <c r="F356" s="155">
        <v>0</v>
      </c>
      <c r="G356" t="s">
        <v>264</v>
      </c>
      <c r="H356" t="s">
        <v>264</v>
      </c>
      <c r="I356" t="s">
        <v>264</v>
      </c>
      <c r="J356" t="s">
        <v>264</v>
      </c>
      <c r="K356" s="155" t="str">
        <f>_xlfn.XLOOKUP(Table2_2[[#This Row],[load_case]],'Load summary(updated)'!$B$2:$B$44,'Load summary(updated)'!$A$2:$A$44)</f>
        <v xml:space="preserve">Hydrostatic Vertical Roof, WT at GL </v>
      </c>
      <c r="L356" s="155" t="str">
        <f>VLOOKUP(Table2_2[[#This Row],[load_combination]],'Load summary(original) and Ref'!B:AV,47,0)</f>
        <v>UNEVEN WATER AND AIRCARFT LOAD, MIN VERT, MAX HORI,WL 4.5 L 1.5 R,ULS NO LL</v>
      </c>
    </row>
    <row r="357" spans="1:12" hidden="1" x14ac:dyDescent="0.3">
      <c r="A357" t="s">
        <v>19</v>
      </c>
      <c r="B357" s="155" t="s">
        <v>261</v>
      </c>
      <c r="C357" s="155" t="s">
        <v>262</v>
      </c>
      <c r="D357" s="155">
        <v>32</v>
      </c>
      <c r="E357" t="s">
        <v>263</v>
      </c>
      <c r="F357" s="155">
        <v>0</v>
      </c>
      <c r="G357" t="s">
        <v>264</v>
      </c>
      <c r="H357" t="s">
        <v>264</v>
      </c>
      <c r="I357" t="s">
        <v>264</v>
      </c>
      <c r="J357" t="s">
        <v>264</v>
      </c>
      <c r="K357" s="155" t="str">
        <f>_xlfn.XLOOKUP(Table2_2[[#This Row],[load_case]],'Load summary(updated)'!$B$2:$B$44,'Load summary(updated)'!$A$2:$A$44)</f>
        <v xml:space="preserve">Hydrostatic Lateral , WT at GL L&amp;R </v>
      </c>
      <c r="L357" s="155" t="str">
        <f>VLOOKUP(Table2_2[[#This Row],[load_combination]],'Load summary(original) and Ref'!B:AV,47,0)</f>
        <v>UNEVEN WATER AND AIRCARFT LOAD, MIN VERT, MAX HORI,WL 4.5 L 1.5 R,ULS NO LL</v>
      </c>
    </row>
    <row r="358" spans="1:12" hidden="1" x14ac:dyDescent="0.3">
      <c r="A358" t="s">
        <v>19</v>
      </c>
      <c r="B358" s="155" t="s">
        <v>261</v>
      </c>
      <c r="C358" s="155" t="s">
        <v>262</v>
      </c>
      <c r="D358" s="155">
        <v>33</v>
      </c>
      <c r="E358" t="s">
        <v>263</v>
      </c>
      <c r="F358" s="155">
        <v>0</v>
      </c>
      <c r="G358" t="s">
        <v>264</v>
      </c>
      <c r="H358" t="s">
        <v>264</v>
      </c>
      <c r="I358" t="s">
        <v>264</v>
      </c>
      <c r="J358" t="s">
        <v>264</v>
      </c>
      <c r="K358" s="155" t="str">
        <f>_xlfn.XLOOKUP(Table2_2[[#This Row],[load_case]],'Load summary(updated)'!$B$2:$B$44,'Load summary(updated)'!$A$2:$A$44)</f>
        <v xml:space="preserve">Hydrostatic Uplift Base, WT at GL </v>
      </c>
      <c r="L358" s="155" t="str">
        <f>VLOOKUP(Table2_2[[#This Row],[load_combination]],'Load summary(original) and Ref'!B:AV,47,0)</f>
        <v>UNEVEN WATER AND AIRCARFT LOAD, MIN VERT, MAX HORI,WL 4.5 L 1.5 R,ULS NO LL</v>
      </c>
    </row>
    <row r="359" spans="1:12" hidden="1" x14ac:dyDescent="0.3">
      <c r="A359" t="s">
        <v>19</v>
      </c>
      <c r="B359" s="155" t="s">
        <v>261</v>
      </c>
      <c r="C359" s="155" t="s">
        <v>262</v>
      </c>
      <c r="D359" s="155">
        <v>34</v>
      </c>
      <c r="E359" t="s">
        <v>263</v>
      </c>
      <c r="F359" s="155">
        <v>0</v>
      </c>
      <c r="G359" t="s">
        <v>264</v>
      </c>
      <c r="H359" t="s">
        <v>264</v>
      </c>
      <c r="I359" t="s">
        <v>264</v>
      </c>
      <c r="J359" t="s">
        <v>264</v>
      </c>
      <c r="K359" s="155" t="str">
        <f>_xlfn.XLOOKUP(Table2_2[[#This Row],[load_case]],'Load summary(updated)'!$B$2:$B$44,'Load summary(updated)'!$A$2:$A$44)</f>
        <v>Hydrostatic Vertical Roof, WT at FL +1.0m,Hydrostatic Lateral , WT at FL +1.0m  L&amp;R, Hydrostatic Uplift Base, WT at FL +1.0m</v>
      </c>
      <c r="L359" s="155" t="str">
        <f>VLOOKUP(Table2_2[[#This Row],[load_combination]],'Load summary(original) and Ref'!B:AV,47,0)</f>
        <v>UNEVEN WATER AND AIRCARFT LOAD, MIN VERT, MAX HORI,WL 4.5 L 1.5 R,ULS NO LL</v>
      </c>
    </row>
    <row r="360" spans="1:12" hidden="1" x14ac:dyDescent="0.3">
      <c r="A360" t="s">
        <v>19</v>
      </c>
      <c r="B360" s="155" t="s">
        <v>261</v>
      </c>
      <c r="C360" s="155" t="s">
        <v>262</v>
      </c>
      <c r="D360" s="155">
        <v>35</v>
      </c>
      <c r="E360" t="s">
        <v>263</v>
      </c>
      <c r="F360" s="155">
        <v>0</v>
      </c>
      <c r="G360" t="s">
        <v>264</v>
      </c>
      <c r="H360" t="s">
        <v>264</v>
      </c>
      <c r="I360" t="s">
        <v>264</v>
      </c>
      <c r="J360" t="s">
        <v>264</v>
      </c>
      <c r="K360" s="155" t="str">
        <f>_xlfn.XLOOKUP(Table2_2[[#This Row],[load_case]],'Load summary(updated)'!$B$2:$B$44,'Load summary(updated)'!$A$2:$A$44)</f>
        <v xml:space="preserve">35-Hydrostatic Vertical + Uplift Pressure ; WT at 5m Below GL </v>
      </c>
      <c r="L360" s="155" t="str">
        <f>VLOOKUP(Table2_2[[#This Row],[load_combination]],'Load summary(original) and Ref'!B:AV,47,0)</f>
        <v>UNEVEN WATER AND AIRCARFT LOAD, MIN VERT, MAX HORI,WL 4.5 L 1.5 R,ULS NO LL</v>
      </c>
    </row>
    <row r="361" spans="1:12" hidden="1" x14ac:dyDescent="0.3">
      <c r="A361" t="s">
        <v>19</v>
      </c>
      <c r="B361" s="155" t="s">
        <v>261</v>
      </c>
      <c r="C361" s="155" t="s">
        <v>262</v>
      </c>
      <c r="D361" s="155">
        <v>36</v>
      </c>
      <c r="E361" t="s">
        <v>263</v>
      </c>
      <c r="F361" s="155">
        <v>0</v>
      </c>
      <c r="G361" t="s">
        <v>264</v>
      </c>
      <c r="H361" t="s">
        <v>264</v>
      </c>
      <c r="I361" t="s">
        <v>264</v>
      </c>
      <c r="J361" t="s">
        <v>264</v>
      </c>
      <c r="K361" s="155" t="str">
        <f>_xlfn.XLOOKUP(Table2_2[[#This Row],[load_case]],'Load summary(updated)'!$B$2:$B$44,'Load summary(updated)'!$A$2:$A$44)</f>
        <v>36-Hydrostatic Lateral Pressure ( Left &amp; Right); WT at 5m Below GL</v>
      </c>
      <c r="L361" s="155" t="str">
        <f>VLOOKUP(Table2_2[[#This Row],[load_combination]],'Load summary(original) and Ref'!B:AV,47,0)</f>
        <v>UNEVEN WATER AND AIRCARFT LOAD, MIN VERT, MAX HORI,WL 4.5 L 1.5 R,ULS NO LL</v>
      </c>
    </row>
    <row r="362" spans="1:12" hidden="1" x14ac:dyDescent="0.3">
      <c r="A362" t="s">
        <v>19</v>
      </c>
      <c r="B362" s="155" t="s">
        <v>261</v>
      </c>
      <c r="C362" s="155" t="s">
        <v>262</v>
      </c>
      <c r="D362" s="155">
        <v>37</v>
      </c>
      <c r="E362" t="s">
        <v>263</v>
      </c>
      <c r="F362" s="155">
        <v>0</v>
      </c>
      <c r="G362" t="s">
        <v>264</v>
      </c>
      <c r="H362" t="s">
        <v>264</v>
      </c>
      <c r="I362" t="s">
        <v>264</v>
      </c>
      <c r="J362" t="s">
        <v>264</v>
      </c>
      <c r="K362" s="155" t="str">
        <f>_xlfn.XLOOKUP(Table2_2[[#This Row],[load_case]],'Load summary(updated)'!$B$2:$B$44,'Load summary(updated)'!$A$2:$A$44)</f>
        <v>37-Hydrostatic Vertical and Uplift (Roof &amp; Base); WT at 1.5m below GL due to excavation</v>
      </c>
      <c r="L362" s="155" t="str">
        <f>VLOOKUP(Table2_2[[#This Row],[load_combination]],'Load summary(original) and Ref'!B:AV,47,0)</f>
        <v>UNEVEN WATER AND AIRCARFT LOAD, MIN VERT, MAX HORI,WL 4.5 L 1.5 R,ULS NO LL</v>
      </c>
    </row>
    <row r="363" spans="1:12" hidden="1" x14ac:dyDescent="0.3">
      <c r="A363" t="s">
        <v>19</v>
      </c>
      <c r="B363" s="155" t="s">
        <v>261</v>
      </c>
      <c r="C363" s="155" t="s">
        <v>262</v>
      </c>
      <c r="D363" s="155">
        <v>38</v>
      </c>
      <c r="E363" t="s">
        <v>263</v>
      </c>
      <c r="F363" s="155">
        <v>0</v>
      </c>
      <c r="G363" t="s">
        <v>264</v>
      </c>
      <c r="H363" t="s">
        <v>264</v>
      </c>
      <c r="I363" t="s">
        <v>264</v>
      </c>
      <c r="J363" t="s">
        <v>264</v>
      </c>
      <c r="K363" s="155" t="str">
        <f>_xlfn.XLOOKUP(Table2_2[[#This Row],[load_case]],'Load summary(updated)'!$B$2:$B$44,'Load summary(updated)'!$A$2:$A$44)</f>
        <v>38-Hydrostatic Vertical Pressure (Roof); WT at 1.5m Below GL  &amp; 4.5m below GL (Right)</v>
      </c>
      <c r="L363" s="155" t="str">
        <f>VLOOKUP(Table2_2[[#This Row],[load_combination]],'Load summary(original) and Ref'!B:AV,47,0)</f>
        <v>UNEVEN WATER AND AIRCARFT LOAD, MIN VERT, MAX HORI,WL 4.5 L 1.5 R,ULS NO LL</v>
      </c>
    </row>
    <row r="364" spans="1:12" hidden="1" x14ac:dyDescent="0.3">
      <c r="A364" t="s">
        <v>19</v>
      </c>
      <c r="B364" s="155" t="s">
        <v>261</v>
      </c>
      <c r="C364" s="155" t="s">
        <v>262</v>
      </c>
      <c r="D364" s="155">
        <v>39</v>
      </c>
      <c r="E364" t="s">
        <v>263</v>
      </c>
      <c r="F364" s="155">
        <v>0</v>
      </c>
      <c r="G364" t="s">
        <v>264</v>
      </c>
      <c r="H364" t="s">
        <v>264</v>
      </c>
      <c r="I364" t="s">
        <v>264</v>
      </c>
      <c r="J364" t="s">
        <v>264</v>
      </c>
      <c r="K364" s="155" t="str">
        <f>_xlfn.XLOOKUP(Table2_2[[#This Row],[load_case]],'Load summary(updated)'!$B$2:$B$44,'Load summary(updated)'!$A$2:$A$44)</f>
        <v>39-Hydrostatic Lateral Pressure(Left &amp; Right); WT at 1.5m Below GL &amp; 4.5m below GL (Right)</v>
      </c>
      <c r="L364" s="155" t="str">
        <f>VLOOKUP(Table2_2[[#This Row],[load_combination]],'Load summary(original) and Ref'!B:AV,47,0)</f>
        <v>UNEVEN WATER AND AIRCARFT LOAD, MIN VERT, MAX HORI,WL 4.5 L 1.5 R,ULS NO LL</v>
      </c>
    </row>
    <row r="365" spans="1:12" hidden="1" x14ac:dyDescent="0.3">
      <c r="A365" t="s">
        <v>19</v>
      </c>
      <c r="B365" s="155" t="s">
        <v>261</v>
      </c>
      <c r="C365" s="155" t="s">
        <v>262</v>
      </c>
      <c r="D365" s="155">
        <v>40</v>
      </c>
      <c r="E365" t="s">
        <v>263</v>
      </c>
      <c r="F365" s="155">
        <v>0</v>
      </c>
      <c r="G365" t="s">
        <v>264</v>
      </c>
      <c r="H365" t="s">
        <v>264</v>
      </c>
      <c r="I365" t="s">
        <v>264</v>
      </c>
      <c r="J365" t="s">
        <v>264</v>
      </c>
      <c r="K365" s="155" t="str">
        <f>_xlfn.XLOOKUP(Table2_2[[#This Row],[load_case]],'Load summary(updated)'!$B$2:$B$44,'Load summary(updated)'!$A$2:$A$44)</f>
        <v>40-Uplift (Base); WT at 1.5m Below GL &amp; 4.5m below GL (Right)</v>
      </c>
      <c r="L365" s="155" t="str">
        <f>VLOOKUP(Table2_2[[#This Row],[load_combination]],'Load summary(original) and Ref'!B:AV,47,0)</f>
        <v>UNEVEN WATER AND AIRCARFT LOAD, MIN VERT, MAX HORI,WL 4.5 L 1.5 R,ULS NO LL</v>
      </c>
    </row>
    <row r="366" spans="1:12" hidden="1" x14ac:dyDescent="0.3">
      <c r="A366" s="180" t="s">
        <v>19</v>
      </c>
      <c r="B366" s="155" t="s">
        <v>261</v>
      </c>
      <c r="C366" s="155" t="s">
        <v>262</v>
      </c>
      <c r="D366" s="181">
        <v>41</v>
      </c>
      <c r="E366" t="s">
        <v>263</v>
      </c>
      <c r="F366" s="181">
        <v>1</v>
      </c>
      <c r="G366" t="s">
        <v>264</v>
      </c>
      <c r="H366" t="s">
        <v>264</v>
      </c>
      <c r="I366" t="s">
        <v>264</v>
      </c>
      <c r="J366" t="s">
        <v>264</v>
      </c>
      <c r="K366" s="178" t="str">
        <f>_xlfn.XLOOKUP(Table2_2[[#This Row],[load_case]],'Load summary(updated)'!$B$2:$B$44,'Load summary(updated)'!$A$2:$A$44)</f>
        <v>41-Hydrostatic Vertical Pressure (Roof); WT at 4.5m Below GL  &amp; 1.5m below GL (Right)</v>
      </c>
      <c r="L366" s="178" t="str">
        <f>VLOOKUP(Table2_2[[#This Row],[load_combination]],'Load summary(original) and Ref'!B:AV,47,0)</f>
        <v>UNEVEN WATER AND AIRCARFT LOAD, MIN VERT, MAX HORI,WL 4.5 L 1.5 R,ULS NO LL</v>
      </c>
    </row>
    <row r="367" spans="1:12" hidden="1" x14ac:dyDescent="0.3">
      <c r="A367" s="180" t="s">
        <v>19</v>
      </c>
      <c r="B367" s="155" t="s">
        <v>261</v>
      </c>
      <c r="C367" s="155" t="s">
        <v>262</v>
      </c>
      <c r="D367" s="181">
        <v>42</v>
      </c>
      <c r="E367" t="s">
        <v>263</v>
      </c>
      <c r="F367" s="181">
        <v>1.35</v>
      </c>
      <c r="G367" t="s">
        <v>264</v>
      </c>
      <c r="H367" t="s">
        <v>264</v>
      </c>
      <c r="I367" t="s">
        <v>264</v>
      </c>
      <c r="J367" t="s">
        <v>264</v>
      </c>
      <c r="K367" s="178" t="str">
        <f>_xlfn.XLOOKUP(Table2_2[[#This Row],[load_case]],'Load summary(updated)'!$B$2:$B$44,'Load summary(updated)'!$A$2:$A$44)</f>
        <v>42-Hydrostatic Lateral Pressure(Left &amp; Right); WT at 4.5m Below GL &amp; 1.5m below GL (Right)</v>
      </c>
      <c r="L367" s="178" t="str">
        <f>VLOOKUP(Table2_2[[#This Row],[load_combination]],'Load summary(original) and Ref'!B:AV,47,0)</f>
        <v>UNEVEN WATER AND AIRCARFT LOAD, MIN VERT, MAX HORI,WL 4.5 L 1.5 R,ULS NO LL</v>
      </c>
    </row>
    <row r="368" spans="1:12" hidden="1" x14ac:dyDescent="0.3">
      <c r="A368" s="180" t="s">
        <v>19</v>
      </c>
      <c r="B368" s="155" t="s">
        <v>261</v>
      </c>
      <c r="C368" s="155" t="s">
        <v>262</v>
      </c>
      <c r="D368" s="181">
        <v>43</v>
      </c>
      <c r="E368" t="s">
        <v>263</v>
      </c>
      <c r="F368" s="181">
        <v>1</v>
      </c>
      <c r="G368" t="s">
        <v>264</v>
      </c>
      <c r="H368" t="s">
        <v>264</v>
      </c>
      <c r="I368" t="s">
        <v>264</v>
      </c>
      <c r="J368" t="s">
        <v>264</v>
      </c>
      <c r="K368" s="178" t="str">
        <f>_xlfn.XLOOKUP(Table2_2[[#This Row],[load_case]],'Load summary(updated)'!$B$2:$B$44,'Load summary(updated)'!$A$2:$A$44)</f>
        <v>43-Uplift (Base); WT at 4.5m Below GL &amp; 1.5m below GL (Right)</v>
      </c>
      <c r="L368" s="178" t="str">
        <f>VLOOKUP(Table2_2[[#This Row],[load_combination]],'Load summary(original) and Ref'!B:AV,47,0)</f>
        <v>UNEVEN WATER AND AIRCARFT LOAD, MIN VERT, MAX HORI,WL 4.5 L 1.5 R,ULS NO LL</v>
      </c>
    </row>
    <row r="369" spans="1:12" hidden="1" x14ac:dyDescent="0.3">
      <c r="A369" t="s">
        <v>19</v>
      </c>
      <c r="B369" s="155" t="s">
        <v>261</v>
      </c>
      <c r="C369" s="155" t="s">
        <v>262</v>
      </c>
      <c r="D369" s="155">
        <v>51</v>
      </c>
      <c r="E369" t="s">
        <v>263</v>
      </c>
      <c r="F369" s="155">
        <v>0</v>
      </c>
      <c r="G369" t="s">
        <v>264</v>
      </c>
      <c r="H369" t="s">
        <v>264</v>
      </c>
      <c r="I369" t="s">
        <v>264</v>
      </c>
      <c r="J369" t="s">
        <v>264</v>
      </c>
      <c r="K369" s="155" t="str">
        <f>_xlfn.XLOOKUP(Table2_2[[#This Row],[load_case]],'Load summary(updated)'!$B$2:$B$44,'Load summary(updated)'!$A$2:$A$44)</f>
        <v>51-Internal Live Load</v>
      </c>
      <c r="L369" s="155" t="str">
        <f>VLOOKUP(Table2_2[[#This Row],[load_combination]],'Load summary(original) and Ref'!B:AV,47,0)</f>
        <v>UNEVEN WATER AND AIRCARFT LOAD, MIN VERT, MAX HORI,WL 4.5 L 1.5 R,ULS NO LL</v>
      </c>
    </row>
    <row r="370" spans="1:12" hidden="1" x14ac:dyDescent="0.3">
      <c r="A370" s="180" t="s">
        <v>19</v>
      </c>
      <c r="B370" s="155" t="s">
        <v>261</v>
      </c>
      <c r="C370" s="155" t="s">
        <v>262</v>
      </c>
      <c r="D370" s="181">
        <v>52</v>
      </c>
      <c r="E370" t="s">
        <v>263</v>
      </c>
      <c r="F370" s="181">
        <v>1.5</v>
      </c>
      <c r="G370" t="s">
        <v>264</v>
      </c>
      <c r="H370" t="s">
        <v>264</v>
      </c>
      <c r="I370" t="s">
        <v>264</v>
      </c>
      <c r="J370" t="s">
        <v>264</v>
      </c>
      <c r="K370" s="178" t="str">
        <f>_xlfn.XLOOKUP(Table2_2[[#This Row],[load_case]],'Load summary(updated)'!$B$2:$B$44,'Load summary(updated)'!$A$2:$A$44)</f>
        <v>52-Surcharge (Roof)</v>
      </c>
      <c r="L370" s="178" t="str">
        <f>VLOOKUP(Table2_2[[#This Row],[load_combination]],'Load summary(original) and Ref'!B:AV,47,0)</f>
        <v>UNEVEN WATER AND AIRCARFT LOAD, MIN VERT, MAX HORI,WL 4.5 L 1.5 R,ULS NO LL</v>
      </c>
    </row>
    <row r="371" spans="1:12" hidden="1" x14ac:dyDescent="0.3">
      <c r="A371" t="s">
        <v>19</v>
      </c>
      <c r="B371" s="155" t="s">
        <v>261</v>
      </c>
      <c r="C371" s="155" t="s">
        <v>262</v>
      </c>
      <c r="D371" s="155">
        <v>53</v>
      </c>
      <c r="E371" t="s">
        <v>263</v>
      </c>
      <c r="F371" s="155">
        <v>0</v>
      </c>
      <c r="G371" t="s">
        <v>264</v>
      </c>
      <c r="H371" t="s">
        <v>264</v>
      </c>
      <c r="I371" t="s">
        <v>264</v>
      </c>
      <c r="J371" t="s">
        <v>264</v>
      </c>
      <c r="K371" s="155" t="str">
        <f>_xlfn.XLOOKUP(Table2_2[[#This Row],[load_case]],'Load summary(updated)'!$B$2:$B$44,'Load summary(updated)'!$A$2:$A$44)</f>
        <v>53-Lateral Surcharge (Left &amp; Right)</v>
      </c>
      <c r="L371" s="155" t="str">
        <f>VLOOKUP(Table2_2[[#This Row],[load_combination]],'Load summary(original) and Ref'!B:AV,47,0)</f>
        <v>UNEVEN WATER AND AIRCARFT LOAD, MIN VERT, MAX HORI,WL 4.5 L 1.5 R,ULS NO LL</v>
      </c>
    </row>
    <row r="372" spans="1:12" hidden="1" x14ac:dyDescent="0.3">
      <c r="A372" t="s">
        <v>19</v>
      </c>
      <c r="B372" s="155" t="s">
        <v>261</v>
      </c>
      <c r="C372" s="155" t="s">
        <v>262</v>
      </c>
      <c r="D372" s="155">
        <v>54.1</v>
      </c>
      <c r="E372" t="s">
        <v>263</v>
      </c>
      <c r="F372" s="155">
        <v>0</v>
      </c>
      <c r="G372" t="s">
        <v>264</v>
      </c>
      <c r="H372" t="s">
        <v>264</v>
      </c>
      <c r="I372" t="s">
        <v>264</v>
      </c>
      <c r="J372" t="s">
        <v>264</v>
      </c>
      <c r="K372" s="155" t="str">
        <f>_xlfn.XLOOKUP(Table2_2[[#This Row],[load_case]],'Load summary(updated)'!$B$2:$B$44,'Load summary(updated)'!$A$2:$A$44)</f>
        <v>54-Lateral Surcharge (Left)  k0</v>
      </c>
      <c r="L372" s="155" t="str">
        <f>VLOOKUP(Table2_2[[#This Row],[load_combination]],'Load summary(original) and Ref'!B:AV,47,0)</f>
        <v>UNEVEN WATER AND AIRCARFT LOAD, MIN VERT, MAX HORI,WL 4.5 L 1.5 R,ULS NO LL</v>
      </c>
    </row>
    <row r="373" spans="1:12" hidden="1" x14ac:dyDescent="0.3">
      <c r="A373" s="180" t="s">
        <v>19</v>
      </c>
      <c r="B373" s="155" t="s">
        <v>261</v>
      </c>
      <c r="C373" s="155" t="s">
        <v>262</v>
      </c>
      <c r="D373" s="181">
        <v>54.2</v>
      </c>
      <c r="E373" t="s">
        <v>263</v>
      </c>
      <c r="F373" s="181">
        <v>1.5</v>
      </c>
      <c r="G373" t="s">
        <v>264</v>
      </c>
      <c r="H373" t="s">
        <v>264</v>
      </c>
      <c r="I373" t="s">
        <v>264</v>
      </c>
      <c r="J373" t="s">
        <v>264</v>
      </c>
      <c r="K373" s="178" t="str">
        <f>_xlfn.XLOOKUP(Table2_2[[#This Row],[load_case]],'Load summary(updated)'!$B$2:$B$44,'Load summary(updated)'!$A$2:$A$44)</f>
        <v>54-Lateral Surcharge (Left)  ka</v>
      </c>
      <c r="L373" s="178" t="str">
        <f>VLOOKUP(Table2_2[[#This Row],[load_combination]],'Load summary(original) and Ref'!B:AV,47,0)</f>
        <v>UNEVEN WATER AND AIRCARFT LOAD, MIN VERT, MAX HORI,WL 4.5 L 1.5 R,ULS NO LL</v>
      </c>
    </row>
    <row r="374" spans="1:12" hidden="1" x14ac:dyDescent="0.3">
      <c r="A374" s="180" t="s">
        <v>19</v>
      </c>
      <c r="B374" s="155" t="s">
        <v>261</v>
      </c>
      <c r="C374" s="155" t="s">
        <v>262</v>
      </c>
      <c r="D374" s="181">
        <v>55.1</v>
      </c>
      <c r="E374" t="s">
        <v>263</v>
      </c>
      <c r="F374" s="181">
        <v>1.5</v>
      </c>
      <c r="G374" t="s">
        <v>264</v>
      </c>
      <c r="H374" t="s">
        <v>264</v>
      </c>
      <c r="I374" t="s">
        <v>264</v>
      </c>
      <c r="J374" t="s">
        <v>264</v>
      </c>
      <c r="K374" s="178" t="str">
        <f>_xlfn.XLOOKUP(Table2_2[[#This Row],[load_case]],'Load summary(updated)'!$B$2:$B$44,'Load summary(updated)'!$A$2:$A$44)</f>
        <v>55-Lateral Surcharge (Right) k0</v>
      </c>
      <c r="L374" s="178" t="str">
        <f>VLOOKUP(Table2_2[[#This Row],[load_combination]],'Load summary(original) and Ref'!B:AV,47,0)</f>
        <v>UNEVEN WATER AND AIRCARFT LOAD, MIN VERT, MAX HORI,WL 4.5 L 1.5 R,ULS NO LL</v>
      </c>
    </row>
    <row r="375" spans="1:12" hidden="1" x14ac:dyDescent="0.3">
      <c r="A375" t="s">
        <v>19</v>
      </c>
      <c r="B375" s="155" t="s">
        <v>261</v>
      </c>
      <c r="C375" s="155" t="s">
        <v>262</v>
      </c>
      <c r="D375" s="155">
        <v>55.2</v>
      </c>
      <c r="E375" t="s">
        <v>263</v>
      </c>
      <c r="F375" s="155">
        <v>0</v>
      </c>
      <c r="G375" t="s">
        <v>264</v>
      </c>
      <c r="H375" t="s">
        <v>264</v>
      </c>
      <c r="I375" t="s">
        <v>264</v>
      </c>
      <c r="J375" t="s">
        <v>264</v>
      </c>
      <c r="K375" s="155" t="str">
        <f>_xlfn.XLOOKUP(Table2_2[[#This Row],[load_case]],'Load summary(updated)'!$B$2:$B$44,'Load summary(updated)'!$A$2:$A$44)</f>
        <v>55-Lateral Surcharge (Right) ka</v>
      </c>
      <c r="L375" s="155" t="str">
        <f>VLOOKUP(Table2_2[[#This Row],[load_combination]],'Load summary(original) and Ref'!B:AV,47,0)</f>
        <v>UNEVEN WATER AND AIRCARFT LOAD, MIN VERT, MAX HORI,WL 4.5 L 1.5 R,ULS NO LL</v>
      </c>
    </row>
    <row r="376" spans="1:12" hidden="1" x14ac:dyDescent="0.3">
      <c r="A376" t="s">
        <v>19</v>
      </c>
      <c r="B376" s="155" t="s">
        <v>261</v>
      </c>
      <c r="C376" s="155" t="s">
        <v>262</v>
      </c>
      <c r="D376" s="155">
        <v>56</v>
      </c>
      <c r="E376" t="s">
        <v>263</v>
      </c>
      <c r="F376" s="155">
        <v>0</v>
      </c>
      <c r="G376" t="s">
        <v>264</v>
      </c>
      <c r="H376" t="s">
        <v>264</v>
      </c>
      <c r="I376" t="s">
        <v>264</v>
      </c>
      <c r="J376" t="s">
        <v>264</v>
      </c>
      <c r="K376" s="155" t="str">
        <f>_xlfn.XLOOKUP(Table2_2[[#This Row],[load_case]],'Load summary(updated)'!$B$2:$B$44,'Load summary(updated)'!$A$2:$A$44)</f>
        <v>56-Construction Load (Roof)</v>
      </c>
      <c r="L376" s="155" t="str">
        <f>VLOOKUP(Table2_2[[#This Row],[load_combination]],'Load summary(original) and Ref'!B:AV,47,0)</f>
        <v>UNEVEN WATER AND AIRCARFT LOAD, MIN VERT, MAX HORI,WL 4.5 L 1.5 R,ULS NO LL</v>
      </c>
    </row>
    <row r="377" spans="1:12" hidden="1" x14ac:dyDescent="0.3">
      <c r="A377" t="s">
        <v>19</v>
      </c>
      <c r="B377" s="155" t="s">
        <v>261</v>
      </c>
      <c r="C377" s="155" t="s">
        <v>262</v>
      </c>
      <c r="D377" s="155">
        <v>57</v>
      </c>
      <c r="E377" t="s">
        <v>263</v>
      </c>
      <c r="F377" s="155">
        <v>0</v>
      </c>
      <c r="G377" t="s">
        <v>264</v>
      </c>
      <c r="H377" t="s">
        <v>264</v>
      </c>
      <c r="I377" t="s">
        <v>264</v>
      </c>
      <c r="J377" t="s">
        <v>264</v>
      </c>
      <c r="K377" s="155" t="str">
        <f>_xlfn.XLOOKUP(Table2_2[[#This Row],[load_case]],'Load summary(updated)'!$B$2:$B$44,'Load summary(updated)'!$A$2:$A$44)</f>
        <v>57-Lateral Construction (Left &amp; Right)</v>
      </c>
      <c r="L377" s="155" t="str">
        <f>VLOOKUP(Table2_2[[#This Row],[load_combination]],'Load summary(original) and Ref'!B:AV,47,0)</f>
        <v>UNEVEN WATER AND AIRCARFT LOAD, MIN VERT, MAX HORI,WL 4.5 L 1.5 R,ULS NO LL</v>
      </c>
    </row>
    <row r="378" spans="1:12" hidden="1" x14ac:dyDescent="0.3">
      <c r="A378" t="s">
        <v>19</v>
      </c>
      <c r="B378" s="155" t="s">
        <v>261</v>
      </c>
      <c r="C378" s="155" t="s">
        <v>262</v>
      </c>
      <c r="D378" s="155">
        <v>17.100000000000001</v>
      </c>
      <c r="E378" t="s">
        <v>263</v>
      </c>
      <c r="F378" s="155">
        <v>0</v>
      </c>
      <c r="G378" t="s">
        <v>264</v>
      </c>
      <c r="H378" t="s">
        <v>264</v>
      </c>
      <c r="I378" t="s">
        <v>264</v>
      </c>
      <c r="J378" t="s">
        <v>264</v>
      </c>
      <c r="K378" s="155" t="str">
        <f>_xlfn.XLOOKUP(Table2_2[[#This Row],[load_case]],'Load summary(updated)'!$B$2:$B$44,'Load summary(updated)'!$A$2:$A$44)</f>
        <v xml:space="preserve">Eff. Vertical Soil Pressure Roof, 4.5m excavation above Roof Slab </v>
      </c>
      <c r="L378" s="155" t="str">
        <f>VLOOKUP(Table2_2[[#This Row],[load_combination]],'Load summary(original) and Ref'!B:AV,47,0)</f>
        <v>UNEVEN WATER AND AIRCARFT LOAD, MIN VERT, MAX HORI,WL 4.5 L 1.5 R,ULS NO LL</v>
      </c>
    </row>
    <row r="379" spans="1:12" hidden="1" x14ac:dyDescent="0.3">
      <c r="A379" t="s">
        <v>19</v>
      </c>
      <c r="B379" s="155" t="s">
        <v>261</v>
      </c>
      <c r="C379" s="155" t="s">
        <v>262</v>
      </c>
      <c r="D379" s="155">
        <v>31.1</v>
      </c>
      <c r="E379" t="s">
        <v>263</v>
      </c>
      <c r="F379" s="155">
        <v>0</v>
      </c>
      <c r="G379" t="s">
        <v>264</v>
      </c>
      <c r="H379" t="s">
        <v>264</v>
      </c>
      <c r="I379" t="s">
        <v>264</v>
      </c>
      <c r="J379" t="s">
        <v>264</v>
      </c>
      <c r="K379" s="155" t="str">
        <f>_xlfn.XLOOKUP(Table2_2[[#This Row],[load_case]],'Load summary(updated)'!$B$2:$B$44,'Load summary(updated)'!$A$2:$A$44)</f>
        <v>Hydrostatic Vertical Roof, WT 4.5m BGL</v>
      </c>
      <c r="L379" s="155" t="str">
        <f>VLOOKUP(Table2_2[[#This Row],[load_combination]],'Load summary(original) and Ref'!B:AV,47,0)</f>
        <v>UNEVEN WATER AND AIRCARFT LOAD, MIN VERT, MAX HORI,WL 4.5 L 1.5 R,ULS NO LL</v>
      </c>
    </row>
    <row r="380" spans="1:12" hidden="1" x14ac:dyDescent="0.3">
      <c r="A380" s="180" t="s">
        <v>18</v>
      </c>
      <c r="B380" s="155" t="s">
        <v>261</v>
      </c>
      <c r="C380" s="155" t="s">
        <v>262</v>
      </c>
      <c r="D380" s="181">
        <v>1</v>
      </c>
      <c r="E380" t="s">
        <v>263</v>
      </c>
      <c r="F380" s="181">
        <v>1</v>
      </c>
      <c r="G380" t="s">
        <v>264</v>
      </c>
      <c r="H380" t="s">
        <v>264</v>
      </c>
      <c r="I380" t="s">
        <v>264</v>
      </c>
      <c r="J380" t="s">
        <v>264</v>
      </c>
      <c r="K380" s="178" t="str">
        <f>_xlfn.XLOOKUP(Table2_2[[#This Row],[load_case]],'Load summary(updated)'!$B$2:$B$44,'Load summary(updated)'!$A$2:$A$44)</f>
        <v>Self weight (Self-weight)</v>
      </c>
      <c r="L380" s="178" t="str">
        <f>VLOOKUP(Table2_2[[#This Row],[load_combination]],'Load summary(original) and Ref'!B:AV,47,0)</f>
        <v>UNEVEN WATER AND AIRCARFT LOAD, MIN VERT, MAX HORI,WL 4.5 L 1.5 R,ULS</v>
      </c>
    </row>
    <row r="381" spans="1:12" hidden="1" x14ac:dyDescent="0.3">
      <c r="A381" s="180" t="s">
        <v>18</v>
      </c>
      <c r="B381" s="155" t="s">
        <v>261</v>
      </c>
      <c r="C381" s="155" t="s">
        <v>262</v>
      </c>
      <c r="D381" s="181">
        <v>2</v>
      </c>
      <c r="E381" t="s">
        <v>263</v>
      </c>
      <c r="F381" s="181">
        <v>1</v>
      </c>
      <c r="G381" t="s">
        <v>264</v>
      </c>
      <c r="H381" t="s">
        <v>264</v>
      </c>
      <c r="I381" t="s">
        <v>264</v>
      </c>
      <c r="J381" t="s">
        <v>264</v>
      </c>
      <c r="K381" s="178" t="str">
        <f>_xlfn.XLOOKUP(Table2_2[[#This Row],[load_case]],'Load summary(updated)'!$B$2:$B$44,'Load summary(updated)'!$A$2:$A$44)</f>
        <v>Permanent Superimposed Dead Load (Self-weight)</v>
      </c>
      <c r="L381" s="178" t="str">
        <f>VLOOKUP(Table2_2[[#This Row],[load_combination]],'Load summary(original) and Ref'!B:AV,47,0)</f>
        <v>UNEVEN WATER AND AIRCARFT LOAD, MIN VERT, MAX HORI,WL 4.5 L 1.5 R,ULS</v>
      </c>
    </row>
    <row r="382" spans="1:12" hidden="1" x14ac:dyDescent="0.3">
      <c r="A382" s="180" t="s">
        <v>18</v>
      </c>
      <c r="B382" s="155" t="s">
        <v>261</v>
      </c>
      <c r="C382" s="155" t="s">
        <v>262</v>
      </c>
      <c r="D382" s="181">
        <v>3</v>
      </c>
      <c r="E382" t="s">
        <v>263</v>
      </c>
      <c r="F382" s="181">
        <v>1</v>
      </c>
      <c r="G382" t="s">
        <v>264</v>
      </c>
      <c r="H382" t="s">
        <v>264</v>
      </c>
      <c r="I382" t="s">
        <v>264</v>
      </c>
      <c r="J382" t="s">
        <v>264</v>
      </c>
      <c r="K382" s="178" t="str">
        <f>_xlfn.XLOOKUP(Table2_2[[#This Row],[load_case]],'Load summary(updated)'!$B$2:$B$44,'Load summary(updated)'!$A$2:$A$44)</f>
        <v>Pavement (Self-weight)</v>
      </c>
      <c r="L382" s="178" t="str">
        <f>VLOOKUP(Table2_2[[#This Row],[load_combination]],'Load summary(original) and Ref'!B:AV,47,0)</f>
        <v>UNEVEN WATER AND AIRCARFT LOAD, MIN VERT, MAX HORI,WL 4.5 L 1.5 R,ULS</v>
      </c>
    </row>
    <row r="383" spans="1:12" hidden="1" x14ac:dyDescent="0.3">
      <c r="A383" s="180" t="s">
        <v>18</v>
      </c>
      <c r="B383" s="155" t="s">
        <v>261</v>
      </c>
      <c r="C383" s="155" t="s">
        <v>262</v>
      </c>
      <c r="D383" s="181">
        <v>4</v>
      </c>
      <c r="E383" t="s">
        <v>263</v>
      </c>
      <c r="F383" s="181">
        <v>1.35</v>
      </c>
      <c r="G383" t="s">
        <v>264</v>
      </c>
      <c r="H383" t="s">
        <v>264</v>
      </c>
      <c r="I383" t="s">
        <v>264</v>
      </c>
      <c r="J383" t="s">
        <v>264</v>
      </c>
      <c r="K383" s="178" t="str">
        <f>_xlfn.XLOOKUP(Table2_2[[#This Row],[load_case]],'Load summary(updated)'!$B$2:$B$44,'Load summary(updated)'!$A$2:$A$44)</f>
        <v>Horizontal Soil Pressure  due to Pavement self-weight at Rest K0 (Self-
weight)</v>
      </c>
      <c r="L383" s="178" t="str">
        <f>VLOOKUP(Table2_2[[#This Row],[load_combination]],'Load summary(original) and Ref'!B:AV,47,0)</f>
        <v>UNEVEN WATER AND AIRCARFT LOAD, MIN VERT, MAX HORI,WL 4.5 L 1.5 R,ULS</v>
      </c>
    </row>
    <row r="384" spans="1:12" hidden="1" x14ac:dyDescent="0.3">
      <c r="A384" t="s">
        <v>18</v>
      </c>
      <c r="B384" s="155" t="s">
        <v>261</v>
      </c>
      <c r="C384" s="155" t="s">
        <v>262</v>
      </c>
      <c r="D384" s="155">
        <v>5</v>
      </c>
      <c r="E384" t="s">
        <v>263</v>
      </c>
      <c r="F384" s="155">
        <v>0</v>
      </c>
      <c r="G384" t="s">
        <v>264</v>
      </c>
      <c r="H384" t="s">
        <v>264</v>
      </c>
      <c r="I384" t="s">
        <v>264</v>
      </c>
      <c r="J384" t="s">
        <v>264</v>
      </c>
      <c r="K384" s="155" t="str">
        <f>_xlfn.XLOOKUP(Table2_2[[#This Row],[load_case]],'Load summary(updated)'!$B$2:$B$44,'Load summary(updated)'!$A$2:$A$44)</f>
        <v>Horizontal Soil Pressure due to Pavement self-weight at Active Ka (Self-
weight)</v>
      </c>
      <c r="L384" s="155" t="str">
        <f>VLOOKUP(Table2_2[[#This Row],[load_combination]],'Load summary(original) and Ref'!B:AV,47,0)</f>
        <v>UNEVEN WATER AND AIRCARFT LOAD, MIN VERT, MAX HORI,WL 4.5 L 1.5 R,ULS</v>
      </c>
    </row>
    <row r="385" spans="1:12" hidden="1" x14ac:dyDescent="0.3">
      <c r="A385" t="s">
        <v>18</v>
      </c>
      <c r="B385" s="155" t="s">
        <v>261</v>
      </c>
      <c r="C385" s="155" t="s">
        <v>262</v>
      </c>
      <c r="D385" s="155">
        <v>11</v>
      </c>
      <c r="E385" t="s">
        <v>263</v>
      </c>
      <c r="F385" s="155">
        <v>0</v>
      </c>
      <c r="G385" t="s">
        <v>264</v>
      </c>
      <c r="H385" t="s">
        <v>264</v>
      </c>
      <c r="I385" t="s">
        <v>264</v>
      </c>
      <c r="J385" t="s">
        <v>264</v>
      </c>
      <c r="K385" s="155" t="str">
        <f>_xlfn.XLOOKUP(Table2_2[[#This Row],[load_case]],'Load summary(updated)'!$B$2:$B$44,'Load summary(updated)'!$A$2:$A$44)</f>
        <v>Eff. Vertical Soil Pressure, WL at GL &amp; +1.0m &amp; base</v>
      </c>
      <c r="L385" s="155" t="str">
        <f>VLOOKUP(Table2_2[[#This Row],[load_combination]],'Load summary(original) and Ref'!B:AV,47,0)</f>
        <v>UNEVEN WATER AND AIRCARFT LOAD, MIN VERT, MAX HORI,WL 4.5 L 1.5 R,ULS</v>
      </c>
    </row>
    <row r="386" spans="1:12" hidden="1" x14ac:dyDescent="0.3">
      <c r="A386" t="s">
        <v>18</v>
      </c>
      <c r="B386" s="155" t="s">
        <v>261</v>
      </c>
      <c r="C386" s="155" t="s">
        <v>262</v>
      </c>
      <c r="D386" s="155">
        <v>12</v>
      </c>
      <c r="E386" t="s">
        <v>263</v>
      </c>
      <c r="F386" s="155">
        <v>0</v>
      </c>
      <c r="G386" t="s">
        <v>264</v>
      </c>
      <c r="H386" t="s">
        <v>264</v>
      </c>
      <c r="I386" t="s">
        <v>264</v>
      </c>
      <c r="J386" t="s">
        <v>264</v>
      </c>
      <c r="K386" s="155" t="str">
        <f>_xlfn.XLOOKUP(Table2_2[[#This Row],[load_case]],'Load summary(updated)'!$B$2:$B$44,'Load summary(updated)'!$A$2:$A$44)</f>
        <v>Eff. Horizontal Soil Pressure at Rest, K0, WL at GL &amp; +1.0m &amp; base L&amp;R</v>
      </c>
      <c r="L386" s="155" t="str">
        <f>VLOOKUP(Table2_2[[#This Row],[load_combination]],'Load summary(original) and Ref'!B:AV,47,0)</f>
        <v>UNEVEN WATER AND AIRCARFT LOAD, MIN VERT, MAX HORI,WL 4.5 L 1.5 R,ULS</v>
      </c>
    </row>
    <row r="387" spans="1:12" hidden="1" x14ac:dyDescent="0.3">
      <c r="A387" t="s">
        <v>18</v>
      </c>
      <c r="B387" s="155" t="s">
        <v>261</v>
      </c>
      <c r="C387" s="155" t="s">
        <v>262</v>
      </c>
      <c r="D387" s="155">
        <v>13</v>
      </c>
      <c r="E387" t="s">
        <v>263</v>
      </c>
      <c r="F387" s="155">
        <v>0</v>
      </c>
      <c r="G387" t="s">
        <v>264</v>
      </c>
      <c r="H387" t="s">
        <v>264</v>
      </c>
      <c r="I387" t="s">
        <v>264</v>
      </c>
      <c r="J387" t="s">
        <v>264</v>
      </c>
      <c r="K387" s="155" t="str">
        <f>_xlfn.XLOOKUP(Table2_2[[#This Row],[load_case]],'Load summary(updated)'!$B$2:$B$44,'Load summary(updated)'!$A$2:$A$44)</f>
        <v>Total Vertical Soil Pressure Roof, WT at 5.0m BGL</v>
      </c>
      <c r="L387" s="155" t="str">
        <f>VLOOKUP(Table2_2[[#This Row],[load_combination]],'Load summary(original) and Ref'!B:AV,47,0)</f>
        <v>UNEVEN WATER AND AIRCARFT LOAD, MIN VERT, MAX HORI,WL 4.5 L 1.5 R,ULS</v>
      </c>
    </row>
    <row r="388" spans="1:12" hidden="1" x14ac:dyDescent="0.3">
      <c r="A388" t="s">
        <v>18</v>
      </c>
      <c r="B388" s="155" t="s">
        <v>261</v>
      </c>
      <c r="C388" s="155" t="s">
        <v>262</v>
      </c>
      <c r="D388" s="155">
        <v>14</v>
      </c>
      <c r="E388" t="s">
        <v>263</v>
      </c>
      <c r="F388" s="155">
        <v>0</v>
      </c>
      <c r="G388" t="s">
        <v>264</v>
      </c>
      <c r="H388" t="s">
        <v>264</v>
      </c>
      <c r="I388" t="s">
        <v>264</v>
      </c>
      <c r="J388" t="s">
        <v>264</v>
      </c>
      <c r="K388" s="155" t="str">
        <f>_xlfn.XLOOKUP(Table2_2[[#This Row],[load_case]],'Load summary(updated)'!$B$2:$B$44,'Load summary(updated)'!$A$2:$A$44)</f>
        <v xml:space="preserve">Eff. Horizontal Soil Pressure at Active, Ka, WT at 5.0mBGL L&amp;R </v>
      </c>
      <c r="L388" s="155" t="str">
        <f>VLOOKUP(Table2_2[[#This Row],[load_combination]],'Load summary(original) and Ref'!B:AV,47,0)</f>
        <v>UNEVEN WATER AND AIRCARFT LOAD, MIN VERT, MAX HORI,WL 4.5 L 1.5 R,ULS</v>
      </c>
    </row>
    <row r="389" spans="1:12" hidden="1" x14ac:dyDescent="0.3">
      <c r="A389" t="s">
        <v>18</v>
      </c>
      <c r="B389" s="155" t="s">
        <v>261</v>
      </c>
      <c r="C389" s="155" t="s">
        <v>262</v>
      </c>
      <c r="D389" s="155">
        <v>15</v>
      </c>
      <c r="E389" t="s">
        <v>263</v>
      </c>
      <c r="F389" s="155">
        <v>0</v>
      </c>
      <c r="G389" t="s">
        <v>264</v>
      </c>
      <c r="H389" t="s">
        <v>264</v>
      </c>
      <c r="I389" t="s">
        <v>264</v>
      </c>
      <c r="J389" t="s">
        <v>264</v>
      </c>
      <c r="K389" s="155" t="str">
        <f>_xlfn.XLOOKUP(Table2_2[[#This Row],[load_case]],'Load summary(updated)'!$B$2:$B$44,'Load summary(updated)'!$A$2:$A$44)</f>
        <v>Eff. Vertical Soil Pressure, WL at base</v>
      </c>
      <c r="L389" s="155" t="str">
        <f>VLOOKUP(Table2_2[[#This Row],[load_combination]],'Load summary(original) and Ref'!B:AV,47,0)</f>
        <v>UNEVEN WATER AND AIRCARFT LOAD, MIN VERT, MAX HORI,WL 4.5 L 1.5 R,ULS</v>
      </c>
    </row>
    <row r="390" spans="1:12" hidden="1" x14ac:dyDescent="0.3">
      <c r="A390" t="s">
        <v>18</v>
      </c>
      <c r="B390" s="155" t="s">
        <v>261</v>
      </c>
      <c r="C390" s="155" t="s">
        <v>262</v>
      </c>
      <c r="D390" s="155">
        <v>16</v>
      </c>
      <c r="E390" t="s">
        <v>263</v>
      </c>
      <c r="F390" s="155">
        <v>0</v>
      </c>
      <c r="G390" t="s">
        <v>264</v>
      </c>
      <c r="H390" t="s">
        <v>264</v>
      </c>
      <c r="I390" t="s">
        <v>264</v>
      </c>
      <c r="J390" t="s">
        <v>264</v>
      </c>
      <c r="K390" s="155" t="str">
        <f>_xlfn.XLOOKUP(Table2_2[[#This Row],[load_case]],'Load summary(updated)'!$B$2:$B$44,'Load summary(updated)'!$A$2:$A$44)</f>
        <v>Eff. Horizontal Soil Pressure at Rest, K0, WL at base (L&amp;R)</v>
      </c>
      <c r="L390" s="155" t="str">
        <f>VLOOKUP(Table2_2[[#This Row],[load_combination]],'Load summary(original) and Ref'!B:AV,47,0)</f>
        <v>UNEVEN WATER AND AIRCARFT LOAD, MIN VERT, MAX HORI,WL 4.5 L 1.5 R,ULS</v>
      </c>
    </row>
    <row r="391" spans="1:12" hidden="1" x14ac:dyDescent="0.3">
      <c r="A391" t="s">
        <v>18</v>
      </c>
      <c r="B391" s="155" t="s">
        <v>261</v>
      </c>
      <c r="C391" s="155" t="s">
        <v>262</v>
      </c>
      <c r="D391" s="155">
        <v>17</v>
      </c>
      <c r="E391" t="s">
        <v>263</v>
      </c>
      <c r="F391" s="155">
        <v>0</v>
      </c>
      <c r="G391" t="s">
        <v>264</v>
      </c>
      <c r="H391" t="s">
        <v>264</v>
      </c>
      <c r="I391" t="s">
        <v>264</v>
      </c>
      <c r="J391" t="s">
        <v>264</v>
      </c>
      <c r="K391" s="155" t="str">
        <f>_xlfn.XLOOKUP(Table2_2[[#This Row],[load_case]],'Load summary(updated)'!$B$2:$B$44,'Load summary(updated)'!$A$2:$A$44)</f>
        <v xml:space="preserve">Eff. Vertical Soil Pressure Roof, 1.5m excavation above Roof Slab </v>
      </c>
      <c r="L391" s="155" t="str">
        <f>VLOOKUP(Table2_2[[#This Row],[load_combination]],'Load summary(original) and Ref'!B:AV,47,0)</f>
        <v>UNEVEN WATER AND AIRCARFT LOAD, MIN VERT, MAX HORI,WL 4.5 L 1.5 R,ULS</v>
      </c>
    </row>
    <row r="392" spans="1:12" hidden="1" x14ac:dyDescent="0.3">
      <c r="A392" t="s">
        <v>18</v>
      </c>
      <c r="B392" s="155" t="s">
        <v>261</v>
      </c>
      <c r="C392" s="155" t="s">
        <v>262</v>
      </c>
      <c r="D392" s="155">
        <v>18</v>
      </c>
      <c r="E392" t="s">
        <v>263</v>
      </c>
      <c r="F392" s="155">
        <v>0</v>
      </c>
      <c r="G392" t="s">
        <v>264</v>
      </c>
      <c r="H392" t="s">
        <v>264</v>
      </c>
      <c r="I392" t="s">
        <v>264</v>
      </c>
      <c r="J392" t="s">
        <v>264</v>
      </c>
      <c r="K392" s="155" t="str">
        <f>_xlfn.XLOOKUP(Table2_2[[#This Row],[load_case]],'Load summary(updated)'!$B$2:$B$44,'Load summary(updated)'!$A$2:$A$44)</f>
        <v xml:space="preserve">Eff. Vertical Soil Pressure, WT at 1.5mBGL (L) and 4.5mBGL (R) </v>
      </c>
      <c r="L392" s="155" t="str">
        <f>VLOOKUP(Table2_2[[#This Row],[load_combination]],'Load summary(original) and Ref'!B:AV,47,0)</f>
        <v>UNEVEN WATER AND AIRCARFT LOAD, MIN VERT, MAX HORI,WL 4.5 L 1.5 R,ULS</v>
      </c>
    </row>
    <row r="393" spans="1:12" hidden="1" x14ac:dyDescent="0.3">
      <c r="A393" t="s">
        <v>18</v>
      </c>
      <c r="B393" s="155" t="s">
        <v>261</v>
      </c>
      <c r="C393" s="155" t="s">
        <v>262</v>
      </c>
      <c r="D393" s="155">
        <v>19</v>
      </c>
      <c r="E393" t="s">
        <v>263</v>
      </c>
      <c r="F393" s="155">
        <v>0</v>
      </c>
      <c r="G393" t="s">
        <v>264</v>
      </c>
      <c r="H393" t="s">
        <v>264</v>
      </c>
      <c r="I393" t="s">
        <v>264</v>
      </c>
      <c r="J393" t="s">
        <v>264</v>
      </c>
      <c r="K393" s="155" t="str">
        <f>_xlfn.XLOOKUP(Table2_2[[#This Row],[load_case]],'Load summary(updated)'!$B$2:$B$44,'Load summary(updated)'!$A$2:$A$44)</f>
        <v>Eff. Horizontal Soil Pressure at Rest, K0, WT at 1.5mBGL (L) and 
4.5mBGL (R) L</v>
      </c>
      <c r="L393" s="155" t="str">
        <f>VLOOKUP(Table2_2[[#This Row],[load_combination]],'Load summary(original) and Ref'!B:AV,47,0)</f>
        <v>UNEVEN WATER AND AIRCARFT LOAD, MIN VERT, MAX HORI,WL 4.5 L 1.5 R,ULS</v>
      </c>
    </row>
    <row r="394" spans="1:12" hidden="1" x14ac:dyDescent="0.3">
      <c r="A394" t="s">
        <v>18</v>
      </c>
      <c r="B394" s="155" t="s">
        <v>261</v>
      </c>
      <c r="C394" s="155" t="s">
        <v>262</v>
      </c>
      <c r="D394" s="155">
        <v>20</v>
      </c>
      <c r="E394" t="s">
        <v>263</v>
      </c>
      <c r="F394" s="155">
        <v>0</v>
      </c>
      <c r="G394" t="s">
        <v>264</v>
      </c>
      <c r="H394" t="s">
        <v>264</v>
      </c>
      <c r="I394" t="s">
        <v>264</v>
      </c>
      <c r="J394" t="s">
        <v>264</v>
      </c>
      <c r="K394" s="155" t="str">
        <f>_xlfn.XLOOKUP(Table2_2[[#This Row],[load_case]],'Load summary(updated)'!$B$2:$B$44,'Load summary(updated)'!$A$2:$A$44)</f>
        <v xml:space="preserve">Eff. Horizontal Soil Pressure at Active, Ka,, WT at 1.5mBGL (L) and 
4.5mBGL (R) R </v>
      </c>
      <c r="L394" s="155" t="str">
        <f>VLOOKUP(Table2_2[[#This Row],[load_combination]],'Load summary(original) and Ref'!B:AV,47,0)</f>
        <v>UNEVEN WATER AND AIRCARFT LOAD, MIN VERT, MAX HORI,WL 4.5 L 1.5 R,ULS</v>
      </c>
    </row>
    <row r="395" spans="1:12" hidden="1" x14ac:dyDescent="0.3">
      <c r="A395" s="180" t="s">
        <v>18</v>
      </c>
      <c r="B395" s="155" t="s">
        <v>261</v>
      </c>
      <c r="C395" s="155" t="s">
        <v>262</v>
      </c>
      <c r="D395" s="181">
        <v>21</v>
      </c>
      <c r="E395" t="s">
        <v>263</v>
      </c>
      <c r="F395" s="181">
        <v>1</v>
      </c>
      <c r="G395" t="s">
        <v>264</v>
      </c>
      <c r="H395" t="s">
        <v>264</v>
      </c>
      <c r="I395" t="s">
        <v>264</v>
      </c>
      <c r="J395" t="s">
        <v>264</v>
      </c>
      <c r="K395" s="178" t="str">
        <f>_xlfn.XLOOKUP(Table2_2[[#This Row],[load_case]],'Load summary(updated)'!$B$2:$B$44,'Load summary(updated)'!$A$2:$A$44)</f>
        <v xml:space="preserve">Eff. Vertical Soil Pressure, WT at 1.5mBGL (R) and 4.5mBGL (L) </v>
      </c>
      <c r="L395" s="178" t="str">
        <f>VLOOKUP(Table2_2[[#This Row],[load_combination]],'Load summary(original) and Ref'!B:AV,47,0)</f>
        <v>UNEVEN WATER AND AIRCARFT LOAD, MIN VERT, MAX HORI,WL 4.5 L 1.5 R,ULS</v>
      </c>
    </row>
    <row r="396" spans="1:12" hidden="1" x14ac:dyDescent="0.3">
      <c r="A396" s="180" t="s">
        <v>18</v>
      </c>
      <c r="B396" s="155" t="s">
        <v>261</v>
      </c>
      <c r="C396" s="155" t="s">
        <v>262</v>
      </c>
      <c r="D396" s="181">
        <v>22</v>
      </c>
      <c r="E396" t="s">
        <v>263</v>
      </c>
      <c r="F396" s="181">
        <v>1.35</v>
      </c>
      <c r="G396" t="s">
        <v>264</v>
      </c>
      <c r="H396" t="s">
        <v>264</v>
      </c>
      <c r="I396" t="s">
        <v>264</v>
      </c>
      <c r="J396" t="s">
        <v>264</v>
      </c>
      <c r="K396" s="178" t="str">
        <f>_xlfn.XLOOKUP(Table2_2[[#This Row],[load_case]],'Load summary(updated)'!$B$2:$B$44,'Load summary(updated)'!$A$2:$A$44)</f>
        <v>Eff. Horizontal Soil Pressure at Rest, K0,, WT at 1.5mBGL (R) and 
4.5mBGL (L) R</v>
      </c>
      <c r="L396" s="178" t="str">
        <f>VLOOKUP(Table2_2[[#This Row],[load_combination]],'Load summary(original) and Ref'!B:AV,47,0)</f>
        <v>UNEVEN WATER AND AIRCARFT LOAD, MIN VERT, MAX HORI,WL 4.5 L 1.5 R,ULS</v>
      </c>
    </row>
    <row r="397" spans="1:12" hidden="1" x14ac:dyDescent="0.3">
      <c r="A397" s="180" t="s">
        <v>18</v>
      </c>
      <c r="B397" s="155" t="s">
        <v>261</v>
      </c>
      <c r="C397" s="155" t="s">
        <v>262</v>
      </c>
      <c r="D397" s="181">
        <v>23</v>
      </c>
      <c r="E397" t="s">
        <v>263</v>
      </c>
      <c r="F397" s="181">
        <v>1.35</v>
      </c>
      <c r="G397" t="s">
        <v>264</v>
      </c>
      <c r="H397" t="s">
        <v>264</v>
      </c>
      <c r="I397" t="s">
        <v>264</v>
      </c>
      <c r="J397" t="s">
        <v>264</v>
      </c>
      <c r="K397" s="178" t="str">
        <f>_xlfn.XLOOKUP(Table2_2[[#This Row],[load_case]],'Load summary(updated)'!$B$2:$B$44,'Load summary(updated)'!$A$2:$A$44)</f>
        <v>Eff. Horizontal Soil Pressure at Active, Ka,, WT at 1.5mBGL (R) and 
4.5mBGL (L)  L</v>
      </c>
      <c r="L397" s="178" t="str">
        <f>VLOOKUP(Table2_2[[#This Row],[load_combination]],'Load summary(original) and Ref'!B:AV,47,0)</f>
        <v>UNEVEN WATER AND AIRCARFT LOAD, MIN VERT, MAX HORI,WL 4.5 L 1.5 R,ULS</v>
      </c>
    </row>
    <row r="398" spans="1:12" hidden="1" x14ac:dyDescent="0.3">
      <c r="A398" t="s">
        <v>18</v>
      </c>
      <c r="B398" s="155" t="s">
        <v>261</v>
      </c>
      <c r="C398" s="155" t="s">
        <v>262</v>
      </c>
      <c r="D398" s="155">
        <v>31</v>
      </c>
      <c r="E398" t="s">
        <v>263</v>
      </c>
      <c r="F398" s="155">
        <v>0</v>
      </c>
      <c r="G398" t="s">
        <v>264</v>
      </c>
      <c r="H398" t="s">
        <v>264</v>
      </c>
      <c r="I398" t="s">
        <v>264</v>
      </c>
      <c r="J398" t="s">
        <v>264</v>
      </c>
      <c r="K398" s="155" t="str">
        <f>_xlfn.XLOOKUP(Table2_2[[#This Row],[load_case]],'Load summary(updated)'!$B$2:$B$44,'Load summary(updated)'!$A$2:$A$44)</f>
        <v xml:space="preserve">Hydrostatic Vertical Roof, WT at GL </v>
      </c>
      <c r="L398" s="155" t="str">
        <f>VLOOKUP(Table2_2[[#This Row],[load_combination]],'Load summary(original) and Ref'!B:AV,47,0)</f>
        <v>UNEVEN WATER AND AIRCARFT LOAD, MIN VERT, MAX HORI,WL 4.5 L 1.5 R,ULS</v>
      </c>
    </row>
    <row r="399" spans="1:12" hidden="1" x14ac:dyDescent="0.3">
      <c r="A399" t="s">
        <v>18</v>
      </c>
      <c r="B399" s="155" t="s">
        <v>261</v>
      </c>
      <c r="C399" s="155" t="s">
        <v>262</v>
      </c>
      <c r="D399" s="155">
        <v>32</v>
      </c>
      <c r="E399" t="s">
        <v>263</v>
      </c>
      <c r="F399" s="155">
        <v>0</v>
      </c>
      <c r="G399" t="s">
        <v>264</v>
      </c>
      <c r="H399" t="s">
        <v>264</v>
      </c>
      <c r="I399" t="s">
        <v>264</v>
      </c>
      <c r="J399" t="s">
        <v>264</v>
      </c>
      <c r="K399" s="155" t="str">
        <f>_xlfn.XLOOKUP(Table2_2[[#This Row],[load_case]],'Load summary(updated)'!$B$2:$B$44,'Load summary(updated)'!$A$2:$A$44)</f>
        <v xml:space="preserve">Hydrostatic Lateral , WT at GL L&amp;R </v>
      </c>
      <c r="L399" s="155" t="str">
        <f>VLOOKUP(Table2_2[[#This Row],[load_combination]],'Load summary(original) and Ref'!B:AV,47,0)</f>
        <v>UNEVEN WATER AND AIRCARFT LOAD, MIN VERT, MAX HORI,WL 4.5 L 1.5 R,ULS</v>
      </c>
    </row>
    <row r="400" spans="1:12" hidden="1" x14ac:dyDescent="0.3">
      <c r="A400" t="s">
        <v>18</v>
      </c>
      <c r="B400" s="155" t="s">
        <v>261</v>
      </c>
      <c r="C400" s="155" t="s">
        <v>262</v>
      </c>
      <c r="D400" s="155">
        <v>33</v>
      </c>
      <c r="E400" t="s">
        <v>263</v>
      </c>
      <c r="F400" s="155">
        <v>0</v>
      </c>
      <c r="G400" t="s">
        <v>264</v>
      </c>
      <c r="H400" t="s">
        <v>264</v>
      </c>
      <c r="I400" t="s">
        <v>264</v>
      </c>
      <c r="J400" t="s">
        <v>264</v>
      </c>
      <c r="K400" s="155" t="str">
        <f>_xlfn.XLOOKUP(Table2_2[[#This Row],[load_case]],'Load summary(updated)'!$B$2:$B$44,'Load summary(updated)'!$A$2:$A$44)</f>
        <v xml:space="preserve">Hydrostatic Uplift Base, WT at GL </v>
      </c>
      <c r="L400" s="155" t="str">
        <f>VLOOKUP(Table2_2[[#This Row],[load_combination]],'Load summary(original) and Ref'!B:AV,47,0)</f>
        <v>UNEVEN WATER AND AIRCARFT LOAD, MIN VERT, MAX HORI,WL 4.5 L 1.5 R,ULS</v>
      </c>
    </row>
    <row r="401" spans="1:12" hidden="1" x14ac:dyDescent="0.3">
      <c r="A401" t="s">
        <v>18</v>
      </c>
      <c r="B401" s="155" t="s">
        <v>261</v>
      </c>
      <c r="C401" s="155" t="s">
        <v>262</v>
      </c>
      <c r="D401" s="155">
        <v>34</v>
      </c>
      <c r="E401" t="s">
        <v>263</v>
      </c>
      <c r="F401" s="155">
        <v>0</v>
      </c>
      <c r="G401" t="s">
        <v>264</v>
      </c>
      <c r="H401" t="s">
        <v>264</v>
      </c>
      <c r="I401" t="s">
        <v>264</v>
      </c>
      <c r="J401" t="s">
        <v>264</v>
      </c>
      <c r="K401" s="155" t="str">
        <f>_xlfn.XLOOKUP(Table2_2[[#This Row],[load_case]],'Load summary(updated)'!$B$2:$B$44,'Load summary(updated)'!$A$2:$A$44)</f>
        <v>Hydrostatic Vertical Roof, WT at FL +1.0m,Hydrostatic Lateral , WT at FL +1.0m  L&amp;R, Hydrostatic Uplift Base, WT at FL +1.0m</v>
      </c>
      <c r="L401" s="155" t="str">
        <f>VLOOKUP(Table2_2[[#This Row],[load_combination]],'Load summary(original) and Ref'!B:AV,47,0)</f>
        <v>UNEVEN WATER AND AIRCARFT LOAD, MIN VERT, MAX HORI,WL 4.5 L 1.5 R,ULS</v>
      </c>
    </row>
    <row r="402" spans="1:12" hidden="1" x14ac:dyDescent="0.3">
      <c r="A402" t="s">
        <v>18</v>
      </c>
      <c r="B402" s="155" t="s">
        <v>261</v>
      </c>
      <c r="C402" s="155" t="s">
        <v>262</v>
      </c>
      <c r="D402" s="155">
        <v>35</v>
      </c>
      <c r="E402" t="s">
        <v>263</v>
      </c>
      <c r="F402" s="155">
        <v>0</v>
      </c>
      <c r="G402" t="s">
        <v>264</v>
      </c>
      <c r="H402" t="s">
        <v>264</v>
      </c>
      <c r="I402" t="s">
        <v>264</v>
      </c>
      <c r="J402" t="s">
        <v>264</v>
      </c>
      <c r="K402" s="155" t="str">
        <f>_xlfn.XLOOKUP(Table2_2[[#This Row],[load_case]],'Load summary(updated)'!$B$2:$B$44,'Load summary(updated)'!$A$2:$A$44)</f>
        <v xml:space="preserve">35-Hydrostatic Vertical + Uplift Pressure ; WT at 5m Below GL </v>
      </c>
      <c r="L402" s="155" t="str">
        <f>VLOOKUP(Table2_2[[#This Row],[load_combination]],'Load summary(original) and Ref'!B:AV,47,0)</f>
        <v>UNEVEN WATER AND AIRCARFT LOAD, MIN VERT, MAX HORI,WL 4.5 L 1.5 R,ULS</v>
      </c>
    </row>
    <row r="403" spans="1:12" hidden="1" x14ac:dyDescent="0.3">
      <c r="A403" t="s">
        <v>18</v>
      </c>
      <c r="B403" s="155" t="s">
        <v>261</v>
      </c>
      <c r="C403" s="155" t="s">
        <v>262</v>
      </c>
      <c r="D403" s="155">
        <v>36</v>
      </c>
      <c r="E403" t="s">
        <v>263</v>
      </c>
      <c r="F403" s="155">
        <v>0</v>
      </c>
      <c r="G403" t="s">
        <v>264</v>
      </c>
      <c r="H403" t="s">
        <v>264</v>
      </c>
      <c r="I403" t="s">
        <v>264</v>
      </c>
      <c r="J403" t="s">
        <v>264</v>
      </c>
      <c r="K403" s="155" t="str">
        <f>_xlfn.XLOOKUP(Table2_2[[#This Row],[load_case]],'Load summary(updated)'!$B$2:$B$44,'Load summary(updated)'!$A$2:$A$44)</f>
        <v>36-Hydrostatic Lateral Pressure ( Left &amp; Right); WT at 5m Below GL</v>
      </c>
      <c r="L403" s="155" t="str">
        <f>VLOOKUP(Table2_2[[#This Row],[load_combination]],'Load summary(original) and Ref'!B:AV,47,0)</f>
        <v>UNEVEN WATER AND AIRCARFT LOAD, MIN VERT, MAX HORI,WL 4.5 L 1.5 R,ULS</v>
      </c>
    </row>
    <row r="404" spans="1:12" hidden="1" x14ac:dyDescent="0.3">
      <c r="A404" t="s">
        <v>18</v>
      </c>
      <c r="B404" s="155" t="s">
        <v>261</v>
      </c>
      <c r="C404" s="155" t="s">
        <v>262</v>
      </c>
      <c r="D404" s="155">
        <v>37</v>
      </c>
      <c r="E404" t="s">
        <v>263</v>
      </c>
      <c r="F404" s="155">
        <v>0</v>
      </c>
      <c r="G404" t="s">
        <v>264</v>
      </c>
      <c r="H404" t="s">
        <v>264</v>
      </c>
      <c r="I404" t="s">
        <v>264</v>
      </c>
      <c r="J404" t="s">
        <v>264</v>
      </c>
      <c r="K404" s="155" t="str">
        <f>_xlfn.XLOOKUP(Table2_2[[#This Row],[load_case]],'Load summary(updated)'!$B$2:$B$44,'Load summary(updated)'!$A$2:$A$44)</f>
        <v>37-Hydrostatic Vertical and Uplift (Roof &amp; Base); WT at 1.5m below GL due to excavation</v>
      </c>
      <c r="L404" s="155" t="str">
        <f>VLOOKUP(Table2_2[[#This Row],[load_combination]],'Load summary(original) and Ref'!B:AV,47,0)</f>
        <v>UNEVEN WATER AND AIRCARFT LOAD, MIN VERT, MAX HORI,WL 4.5 L 1.5 R,ULS</v>
      </c>
    </row>
    <row r="405" spans="1:12" hidden="1" x14ac:dyDescent="0.3">
      <c r="A405" t="s">
        <v>18</v>
      </c>
      <c r="B405" s="155" t="s">
        <v>261</v>
      </c>
      <c r="C405" s="155" t="s">
        <v>262</v>
      </c>
      <c r="D405" s="155">
        <v>38</v>
      </c>
      <c r="E405" t="s">
        <v>263</v>
      </c>
      <c r="F405" s="155">
        <v>0</v>
      </c>
      <c r="G405" t="s">
        <v>264</v>
      </c>
      <c r="H405" t="s">
        <v>264</v>
      </c>
      <c r="I405" t="s">
        <v>264</v>
      </c>
      <c r="J405" t="s">
        <v>264</v>
      </c>
      <c r="K405" s="155" t="str">
        <f>_xlfn.XLOOKUP(Table2_2[[#This Row],[load_case]],'Load summary(updated)'!$B$2:$B$44,'Load summary(updated)'!$A$2:$A$44)</f>
        <v>38-Hydrostatic Vertical Pressure (Roof); WT at 1.5m Below GL  &amp; 4.5m below GL (Right)</v>
      </c>
      <c r="L405" s="155" t="str">
        <f>VLOOKUP(Table2_2[[#This Row],[load_combination]],'Load summary(original) and Ref'!B:AV,47,0)</f>
        <v>UNEVEN WATER AND AIRCARFT LOAD, MIN VERT, MAX HORI,WL 4.5 L 1.5 R,ULS</v>
      </c>
    </row>
    <row r="406" spans="1:12" hidden="1" x14ac:dyDescent="0.3">
      <c r="A406" t="s">
        <v>18</v>
      </c>
      <c r="B406" s="155" t="s">
        <v>261</v>
      </c>
      <c r="C406" s="155" t="s">
        <v>262</v>
      </c>
      <c r="D406" s="155">
        <v>39</v>
      </c>
      <c r="E406" t="s">
        <v>263</v>
      </c>
      <c r="F406" s="155">
        <v>0</v>
      </c>
      <c r="G406" t="s">
        <v>264</v>
      </c>
      <c r="H406" t="s">
        <v>264</v>
      </c>
      <c r="I406" t="s">
        <v>264</v>
      </c>
      <c r="J406" t="s">
        <v>264</v>
      </c>
      <c r="K406" s="155" t="str">
        <f>_xlfn.XLOOKUP(Table2_2[[#This Row],[load_case]],'Load summary(updated)'!$B$2:$B$44,'Load summary(updated)'!$A$2:$A$44)</f>
        <v>39-Hydrostatic Lateral Pressure(Left &amp; Right); WT at 1.5m Below GL &amp; 4.5m below GL (Right)</v>
      </c>
      <c r="L406" s="155" t="str">
        <f>VLOOKUP(Table2_2[[#This Row],[load_combination]],'Load summary(original) and Ref'!B:AV,47,0)</f>
        <v>UNEVEN WATER AND AIRCARFT LOAD, MIN VERT, MAX HORI,WL 4.5 L 1.5 R,ULS</v>
      </c>
    </row>
    <row r="407" spans="1:12" hidden="1" x14ac:dyDescent="0.3">
      <c r="A407" t="s">
        <v>18</v>
      </c>
      <c r="B407" s="155" t="s">
        <v>261</v>
      </c>
      <c r="C407" s="155" t="s">
        <v>262</v>
      </c>
      <c r="D407" s="155">
        <v>40</v>
      </c>
      <c r="E407" t="s">
        <v>263</v>
      </c>
      <c r="F407" s="155">
        <v>0</v>
      </c>
      <c r="G407" t="s">
        <v>264</v>
      </c>
      <c r="H407" t="s">
        <v>264</v>
      </c>
      <c r="I407" t="s">
        <v>264</v>
      </c>
      <c r="J407" t="s">
        <v>264</v>
      </c>
      <c r="K407" s="155" t="str">
        <f>_xlfn.XLOOKUP(Table2_2[[#This Row],[load_case]],'Load summary(updated)'!$B$2:$B$44,'Load summary(updated)'!$A$2:$A$44)</f>
        <v>40-Uplift (Base); WT at 1.5m Below GL &amp; 4.5m below GL (Right)</v>
      </c>
      <c r="L407" s="155" t="str">
        <f>VLOOKUP(Table2_2[[#This Row],[load_combination]],'Load summary(original) and Ref'!B:AV,47,0)</f>
        <v>UNEVEN WATER AND AIRCARFT LOAD, MIN VERT, MAX HORI,WL 4.5 L 1.5 R,ULS</v>
      </c>
    </row>
    <row r="408" spans="1:12" hidden="1" x14ac:dyDescent="0.3">
      <c r="A408" s="180" t="s">
        <v>18</v>
      </c>
      <c r="B408" s="155" t="s">
        <v>261</v>
      </c>
      <c r="C408" s="155" t="s">
        <v>262</v>
      </c>
      <c r="D408" s="181">
        <v>41</v>
      </c>
      <c r="E408" t="s">
        <v>263</v>
      </c>
      <c r="F408" s="181">
        <v>1</v>
      </c>
      <c r="G408" t="s">
        <v>264</v>
      </c>
      <c r="H408" t="s">
        <v>264</v>
      </c>
      <c r="I408" t="s">
        <v>264</v>
      </c>
      <c r="J408" t="s">
        <v>264</v>
      </c>
      <c r="K408" s="178" t="str">
        <f>_xlfn.XLOOKUP(Table2_2[[#This Row],[load_case]],'Load summary(updated)'!$B$2:$B$44,'Load summary(updated)'!$A$2:$A$44)</f>
        <v>41-Hydrostatic Vertical Pressure (Roof); WT at 4.5m Below GL  &amp; 1.5m below GL (Right)</v>
      </c>
      <c r="L408" s="178" t="str">
        <f>VLOOKUP(Table2_2[[#This Row],[load_combination]],'Load summary(original) and Ref'!B:AV,47,0)</f>
        <v>UNEVEN WATER AND AIRCARFT LOAD, MIN VERT, MAX HORI,WL 4.5 L 1.5 R,ULS</v>
      </c>
    </row>
    <row r="409" spans="1:12" hidden="1" x14ac:dyDescent="0.3">
      <c r="A409" s="180" t="s">
        <v>18</v>
      </c>
      <c r="B409" s="155" t="s">
        <v>261</v>
      </c>
      <c r="C409" s="155" t="s">
        <v>262</v>
      </c>
      <c r="D409" s="181">
        <v>42</v>
      </c>
      <c r="E409" t="s">
        <v>263</v>
      </c>
      <c r="F409" s="181">
        <v>1.35</v>
      </c>
      <c r="G409" t="s">
        <v>264</v>
      </c>
      <c r="H409" t="s">
        <v>264</v>
      </c>
      <c r="I409" t="s">
        <v>264</v>
      </c>
      <c r="J409" t="s">
        <v>264</v>
      </c>
      <c r="K409" s="178" t="str">
        <f>_xlfn.XLOOKUP(Table2_2[[#This Row],[load_case]],'Load summary(updated)'!$B$2:$B$44,'Load summary(updated)'!$A$2:$A$44)</f>
        <v>42-Hydrostatic Lateral Pressure(Left &amp; Right); WT at 4.5m Below GL &amp; 1.5m below GL (Right)</v>
      </c>
      <c r="L409" s="178" t="str">
        <f>VLOOKUP(Table2_2[[#This Row],[load_combination]],'Load summary(original) and Ref'!B:AV,47,0)</f>
        <v>UNEVEN WATER AND AIRCARFT LOAD, MIN VERT, MAX HORI,WL 4.5 L 1.5 R,ULS</v>
      </c>
    </row>
    <row r="410" spans="1:12" hidden="1" x14ac:dyDescent="0.3">
      <c r="A410" s="180" t="s">
        <v>18</v>
      </c>
      <c r="B410" s="155" t="s">
        <v>261</v>
      </c>
      <c r="C410" s="155" t="s">
        <v>262</v>
      </c>
      <c r="D410" s="181">
        <v>43</v>
      </c>
      <c r="E410" t="s">
        <v>263</v>
      </c>
      <c r="F410" s="181">
        <v>1</v>
      </c>
      <c r="G410" t="s">
        <v>264</v>
      </c>
      <c r="H410" t="s">
        <v>264</v>
      </c>
      <c r="I410" t="s">
        <v>264</v>
      </c>
      <c r="J410" t="s">
        <v>264</v>
      </c>
      <c r="K410" s="178" t="str">
        <f>_xlfn.XLOOKUP(Table2_2[[#This Row],[load_case]],'Load summary(updated)'!$B$2:$B$44,'Load summary(updated)'!$A$2:$A$44)</f>
        <v>43-Uplift (Base); WT at 4.5m Below GL &amp; 1.5m below GL (Right)</v>
      </c>
      <c r="L410" s="178" t="str">
        <f>VLOOKUP(Table2_2[[#This Row],[load_combination]],'Load summary(original) and Ref'!B:AV,47,0)</f>
        <v>UNEVEN WATER AND AIRCARFT LOAD, MIN VERT, MAX HORI,WL 4.5 L 1.5 R,ULS</v>
      </c>
    </row>
    <row r="411" spans="1:12" hidden="1" x14ac:dyDescent="0.3">
      <c r="A411" s="180" t="s">
        <v>18</v>
      </c>
      <c r="B411" s="155" t="s">
        <v>261</v>
      </c>
      <c r="C411" s="155" t="s">
        <v>262</v>
      </c>
      <c r="D411" s="181">
        <v>51</v>
      </c>
      <c r="E411" t="s">
        <v>263</v>
      </c>
      <c r="F411" s="181">
        <v>1</v>
      </c>
      <c r="G411" t="s">
        <v>264</v>
      </c>
      <c r="H411" t="s">
        <v>264</v>
      </c>
      <c r="I411" t="s">
        <v>264</v>
      </c>
      <c r="J411" t="s">
        <v>264</v>
      </c>
      <c r="K411" s="178" t="str">
        <f>_xlfn.XLOOKUP(Table2_2[[#This Row],[load_case]],'Load summary(updated)'!$B$2:$B$44,'Load summary(updated)'!$A$2:$A$44)</f>
        <v>51-Internal Live Load</v>
      </c>
      <c r="L411" s="178" t="str">
        <f>VLOOKUP(Table2_2[[#This Row],[load_combination]],'Load summary(original) and Ref'!B:AV,47,0)</f>
        <v>UNEVEN WATER AND AIRCARFT LOAD, MIN VERT, MAX HORI,WL 4.5 L 1.5 R,ULS</v>
      </c>
    </row>
    <row r="412" spans="1:12" hidden="1" x14ac:dyDescent="0.3">
      <c r="A412" s="180" t="s">
        <v>18</v>
      </c>
      <c r="B412" s="155" t="s">
        <v>261</v>
      </c>
      <c r="C412" s="155" t="s">
        <v>262</v>
      </c>
      <c r="D412" s="181">
        <v>52</v>
      </c>
      <c r="E412" t="s">
        <v>263</v>
      </c>
      <c r="F412" s="181">
        <v>1.5</v>
      </c>
      <c r="G412" t="s">
        <v>264</v>
      </c>
      <c r="H412" t="s">
        <v>264</v>
      </c>
      <c r="I412" t="s">
        <v>264</v>
      </c>
      <c r="J412" t="s">
        <v>264</v>
      </c>
      <c r="K412" s="178" t="str">
        <f>_xlfn.XLOOKUP(Table2_2[[#This Row],[load_case]],'Load summary(updated)'!$B$2:$B$44,'Load summary(updated)'!$A$2:$A$44)</f>
        <v>52-Surcharge (Roof)</v>
      </c>
      <c r="L412" s="178" t="str">
        <f>VLOOKUP(Table2_2[[#This Row],[load_combination]],'Load summary(original) and Ref'!B:AV,47,0)</f>
        <v>UNEVEN WATER AND AIRCARFT LOAD, MIN VERT, MAX HORI,WL 4.5 L 1.5 R,ULS</v>
      </c>
    </row>
    <row r="413" spans="1:12" hidden="1" x14ac:dyDescent="0.3">
      <c r="A413" t="s">
        <v>18</v>
      </c>
      <c r="B413" s="155" t="s">
        <v>261</v>
      </c>
      <c r="C413" s="155" t="s">
        <v>262</v>
      </c>
      <c r="D413" s="155">
        <v>53</v>
      </c>
      <c r="E413" t="s">
        <v>263</v>
      </c>
      <c r="F413" s="155">
        <v>0</v>
      </c>
      <c r="G413" t="s">
        <v>264</v>
      </c>
      <c r="H413" t="s">
        <v>264</v>
      </c>
      <c r="I413" t="s">
        <v>264</v>
      </c>
      <c r="J413" t="s">
        <v>264</v>
      </c>
      <c r="K413" s="155" t="str">
        <f>_xlfn.XLOOKUP(Table2_2[[#This Row],[load_case]],'Load summary(updated)'!$B$2:$B$44,'Load summary(updated)'!$A$2:$A$44)</f>
        <v>53-Lateral Surcharge (Left &amp; Right)</v>
      </c>
      <c r="L413" s="155" t="str">
        <f>VLOOKUP(Table2_2[[#This Row],[load_combination]],'Load summary(original) and Ref'!B:AV,47,0)</f>
        <v>UNEVEN WATER AND AIRCARFT LOAD, MIN VERT, MAX HORI,WL 4.5 L 1.5 R,ULS</v>
      </c>
    </row>
    <row r="414" spans="1:12" hidden="1" x14ac:dyDescent="0.3">
      <c r="A414" t="s">
        <v>18</v>
      </c>
      <c r="B414" s="155" t="s">
        <v>261</v>
      </c>
      <c r="C414" s="155" t="s">
        <v>262</v>
      </c>
      <c r="D414" s="155">
        <v>54.1</v>
      </c>
      <c r="E414" t="s">
        <v>263</v>
      </c>
      <c r="F414" s="155">
        <v>0</v>
      </c>
      <c r="G414" t="s">
        <v>264</v>
      </c>
      <c r="H414" t="s">
        <v>264</v>
      </c>
      <c r="I414" t="s">
        <v>264</v>
      </c>
      <c r="J414" t="s">
        <v>264</v>
      </c>
      <c r="K414" s="155" t="str">
        <f>_xlfn.XLOOKUP(Table2_2[[#This Row],[load_case]],'Load summary(updated)'!$B$2:$B$44,'Load summary(updated)'!$A$2:$A$44)</f>
        <v>54-Lateral Surcharge (Left)  k0</v>
      </c>
      <c r="L414" s="155" t="str">
        <f>VLOOKUP(Table2_2[[#This Row],[load_combination]],'Load summary(original) and Ref'!B:AV,47,0)</f>
        <v>UNEVEN WATER AND AIRCARFT LOAD, MIN VERT, MAX HORI,WL 4.5 L 1.5 R,ULS</v>
      </c>
    </row>
    <row r="415" spans="1:12" hidden="1" x14ac:dyDescent="0.3">
      <c r="A415" s="180" t="s">
        <v>18</v>
      </c>
      <c r="B415" s="155" t="s">
        <v>261</v>
      </c>
      <c r="C415" s="155" t="s">
        <v>262</v>
      </c>
      <c r="D415" s="181">
        <v>54.2</v>
      </c>
      <c r="E415" t="s">
        <v>263</v>
      </c>
      <c r="F415" s="181">
        <v>1.5</v>
      </c>
      <c r="G415" t="s">
        <v>264</v>
      </c>
      <c r="H415" t="s">
        <v>264</v>
      </c>
      <c r="I415" t="s">
        <v>264</v>
      </c>
      <c r="J415" t="s">
        <v>264</v>
      </c>
      <c r="K415" s="178" t="str">
        <f>_xlfn.XLOOKUP(Table2_2[[#This Row],[load_case]],'Load summary(updated)'!$B$2:$B$44,'Load summary(updated)'!$A$2:$A$44)</f>
        <v>54-Lateral Surcharge (Left)  ka</v>
      </c>
      <c r="L415" s="178" t="str">
        <f>VLOOKUP(Table2_2[[#This Row],[load_combination]],'Load summary(original) and Ref'!B:AV,47,0)</f>
        <v>UNEVEN WATER AND AIRCARFT LOAD, MIN VERT, MAX HORI,WL 4.5 L 1.5 R,ULS</v>
      </c>
    </row>
    <row r="416" spans="1:12" hidden="1" x14ac:dyDescent="0.3">
      <c r="A416" s="180" t="s">
        <v>18</v>
      </c>
      <c r="B416" s="155" t="s">
        <v>261</v>
      </c>
      <c r="C416" s="155" t="s">
        <v>262</v>
      </c>
      <c r="D416" s="181">
        <v>55.1</v>
      </c>
      <c r="E416" t="s">
        <v>263</v>
      </c>
      <c r="F416" s="181">
        <v>1.5</v>
      </c>
      <c r="G416" t="s">
        <v>264</v>
      </c>
      <c r="H416" t="s">
        <v>264</v>
      </c>
      <c r="I416" t="s">
        <v>264</v>
      </c>
      <c r="J416" t="s">
        <v>264</v>
      </c>
      <c r="K416" s="178" t="str">
        <f>_xlfn.XLOOKUP(Table2_2[[#This Row],[load_case]],'Load summary(updated)'!$B$2:$B$44,'Load summary(updated)'!$A$2:$A$44)</f>
        <v>55-Lateral Surcharge (Right) k0</v>
      </c>
      <c r="L416" s="178" t="str">
        <f>VLOOKUP(Table2_2[[#This Row],[load_combination]],'Load summary(original) and Ref'!B:AV,47,0)</f>
        <v>UNEVEN WATER AND AIRCARFT LOAD, MIN VERT, MAX HORI,WL 4.5 L 1.5 R,ULS</v>
      </c>
    </row>
    <row r="417" spans="1:12" hidden="1" x14ac:dyDescent="0.3">
      <c r="A417" t="s">
        <v>18</v>
      </c>
      <c r="B417" s="155" t="s">
        <v>261</v>
      </c>
      <c r="C417" s="155" t="s">
        <v>262</v>
      </c>
      <c r="D417" s="155">
        <v>55.2</v>
      </c>
      <c r="E417" t="s">
        <v>263</v>
      </c>
      <c r="F417" s="155">
        <v>0</v>
      </c>
      <c r="G417" t="s">
        <v>264</v>
      </c>
      <c r="H417" t="s">
        <v>264</v>
      </c>
      <c r="I417" t="s">
        <v>264</v>
      </c>
      <c r="J417" t="s">
        <v>264</v>
      </c>
      <c r="K417" s="155" t="str">
        <f>_xlfn.XLOOKUP(Table2_2[[#This Row],[load_case]],'Load summary(updated)'!$B$2:$B$44,'Load summary(updated)'!$A$2:$A$44)</f>
        <v>55-Lateral Surcharge (Right) ka</v>
      </c>
      <c r="L417" s="155" t="str">
        <f>VLOOKUP(Table2_2[[#This Row],[load_combination]],'Load summary(original) and Ref'!B:AV,47,0)</f>
        <v>UNEVEN WATER AND AIRCARFT LOAD, MIN VERT, MAX HORI,WL 4.5 L 1.5 R,ULS</v>
      </c>
    </row>
    <row r="418" spans="1:12" hidden="1" x14ac:dyDescent="0.3">
      <c r="A418" t="s">
        <v>18</v>
      </c>
      <c r="B418" s="155" t="s">
        <v>261</v>
      </c>
      <c r="C418" s="155" t="s">
        <v>262</v>
      </c>
      <c r="D418" s="155">
        <v>56</v>
      </c>
      <c r="E418" t="s">
        <v>263</v>
      </c>
      <c r="F418" s="155">
        <v>0</v>
      </c>
      <c r="G418" t="s">
        <v>264</v>
      </c>
      <c r="H418" t="s">
        <v>264</v>
      </c>
      <c r="I418" t="s">
        <v>264</v>
      </c>
      <c r="J418" t="s">
        <v>264</v>
      </c>
      <c r="K418" s="155" t="str">
        <f>_xlfn.XLOOKUP(Table2_2[[#This Row],[load_case]],'Load summary(updated)'!$B$2:$B$44,'Load summary(updated)'!$A$2:$A$44)</f>
        <v>56-Construction Load (Roof)</v>
      </c>
      <c r="L418" s="155" t="str">
        <f>VLOOKUP(Table2_2[[#This Row],[load_combination]],'Load summary(original) and Ref'!B:AV,47,0)</f>
        <v>UNEVEN WATER AND AIRCARFT LOAD, MIN VERT, MAX HORI,WL 4.5 L 1.5 R,ULS</v>
      </c>
    </row>
    <row r="419" spans="1:12" hidden="1" x14ac:dyDescent="0.3">
      <c r="A419" t="s">
        <v>18</v>
      </c>
      <c r="B419" s="155" t="s">
        <v>261</v>
      </c>
      <c r="C419" s="155" t="s">
        <v>262</v>
      </c>
      <c r="D419" s="155">
        <v>57</v>
      </c>
      <c r="E419" t="s">
        <v>263</v>
      </c>
      <c r="F419" s="155">
        <v>0</v>
      </c>
      <c r="G419" t="s">
        <v>264</v>
      </c>
      <c r="H419" t="s">
        <v>264</v>
      </c>
      <c r="I419" t="s">
        <v>264</v>
      </c>
      <c r="J419" t="s">
        <v>264</v>
      </c>
      <c r="K419" s="155" t="str">
        <f>_xlfn.XLOOKUP(Table2_2[[#This Row],[load_case]],'Load summary(updated)'!$B$2:$B$44,'Load summary(updated)'!$A$2:$A$44)</f>
        <v>57-Lateral Construction (Left &amp; Right)</v>
      </c>
      <c r="L419" s="155" t="str">
        <f>VLOOKUP(Table2_2[[#This Row],[load_combination]],'Load summary(original) and Ref'!B:AV,47,0)</f>
        <v>UNEVEN WATER AND AIRCARFT LOAD, MIN VERT, MAX HORI,WL 4.5 L 1.5 R,ULS</v>
      </c>
    </row>
    <row r="420" spans="1:12" hidden="1" x14ac:dyDescent="0.3">
      <c r="A420" t="s">
        <v>18</v>
      </c>
      <c r="B420" s="155" t="s">
        <v>261</v>
      </c>
      <c r="C420" s="155" t="s">
        <v>262</v>
      </c>
      <c r="D420" s="155">
        <v>17.100000000000001</v>
      </c>
      <c r="E420" t="s">
        <v>263</v>
      </c>
      <c r="F420" s="155">
        <v>0</v>
      </c>
      <c r="G420" t="s">
        <v>264</v>
      </c>
      <c r="H420" t="s">
        <v>264</v>
      </c>
      <c r="I420" t="s">
        <v>264</v>
      </c>
      <c r="J420" t="s">
        <v>264</v>
      </c>
      <c r="K420" s="155" t="str">
        <f>_xlfn.XLOOKUP(Table2_2[[#This Row],[load_case]],'Load summary(updated)'!$B$2:$B$44,'Load summary(updated)'!$A$2:$A$44)</f>
        <v xml:space="preserve">Eff. Vertical Soil Pressure Roof, 4.5m excavation above Roof Slab </v>
      </c>
      <c r="L420" s="155" t="str">
        <f>VLOOKUP(Table2_2[[#This Row],[load_combination]],'Load summary(original) and Ref'!B:AV,47,0)</f>
        <v>UNEVEN WATER AND AIRCARFT LOAD, MIN VERT, MAX HORI,WL 4.5 L 1.5 R,ULS</v>
      </c>
    </row>
    <row r="421" spans="1:12" hidden="1" x14ac:dyDescent="0.3">
      <c r="A421" t="s">
        <v>18</v>
      </c>
      <c r="B421" s="155" t="s">
        <v>261</v>
      </c>
      <c r="C421" s="155" t="s">
        <v>262</v>
      </c>
      <c r="D421" s="155">
        <v>31.1</v>
      </c>
      <c r="E421" t="s">
        <v>263</v>
      </c>
      <c r="F421" s="155">
        <v>0</v>
      </c>
      <c r="G421" t="s">
        <v>264</v>
      </c>
      <c r="H421" t="s">
        <v>264</v>
      </c>
      <c r="I421" t="s">
        <v>264</v>
      </c>
      <c r="J421" t="s">
        <v>264</v>
      </c>
      <c r="K421" s="155" t="str">
        <f>_xlfn.XLOOKUP(Table2_2[[#This Row],[load_case]],'Load summary(updated)'!$B$2:$B$44,'Load summary(updated)'!$A$2:$A$44)</f>
        <v>Hydrostatic Vertical Roof, WT 4.5m BGL</v>
      </c>
      <c r="L421" s="155" t="str">
        <f>VLOOKUP(Table2_2[[#This Row],[load_combination]],'Load summary(original) and Ref'!B:AV,47,0)</f>
        <v>UNEVEN WATER AND AIRCARFT LOAD, MIN VERT, MAX HORI,WL 4.5 L 1.5 R,ULS</v>
      </c>
    </row>
    <row r="422" spans="1:12" hidden="1" x14ac:dyDescent="0.3">
      <c r="A422" s="180" t="s">
        <v>3</v>
      </c>
      <c r="B422" s="155" t="s">
        <v>261</v>
      </c>
      <c r="C422" s="155" t="s">
        <v>262</v>
      </c>
      <c r="D422" s="181">
        <v>1</v>
      </c>
      <c r="E422" t="s">
        <v>263</v>
      </c>
      <c r="F422" s="181">
        <v>1</v>
      </c>
      <c r="G422" t="s">
        <v>264</v>
      </c>
      <c r="H422" t="s">
        <v>264</v>
      </c>
      <c r="I422" t="s">
        <v>264</v>
      </c>
      <c r="J422" t="s">
        <v>264</v>
      </c>
      <c r="K422" s="178" t="str">
        <f>_xlfn.XLOOKUP(Table2_2[[#This Row],[load_case]],'Load summary(updated)'!$B$2:$B$44,'Load summary(updated)'!$A$2:$A$44)</f>
        <v>Self weight (Self-weight)</v>
      </c>
      <c r="L422" s="178" t="str">
        <f>VLOOKUP(Table2_2[[#This Row],[load_combination]],'Load summary(original) and Ref'!B:AV,47,0)</f>
        <v>MAX VERT, MAX HORI,WL GL,SLS</v>
      </c>
    </row>
    <row r="423" spans="1:12" hidden="1" x14ac:dyDescent="0.3">
      <c r="A423" s="180" t="s">
        <v>3</v>
      </c>
      <c r="B423" s="155" t="s">
        <v>261</v>
      </c>
      <c r="C423" s="155" t="s">
        <v>262</v>
      </c>
      <c r="D423" s="181">
        <v>2</v>
      </c>
      <c r="E423" t="s">
        <v>263</v>
      </c>
      <c r="F423" s="181">
        <v>1</v>
      </c>
      <c r="G423" t="s">
        <v>264</v>
      </c>
      <c r="H423" t="s">
        <v>264</v>
      </c>
      <c r="I423" t="s">
        <v>264</v>
      </c>
      <c r="J423" t="s">
        <v>264</v>
      </c>
      <c r="K423" s="178" t="str">
        <f>_xlfn.XLOOKUP(Table2_2[[#This Row],[load_case]],'Load summary(updated)'!$B$2:$B$44,'Load summary(updated)'!$A$2:$A$44)</f>
        <v>Permanent Superimposed Dead Load (Self-weight)</v>
      </c>
      <c r="L423" s="178" t="str">
        <f>VLOOKUP(Table2_2[[#This Row],[load_combination]],'Load summary(original) and Ref'!B:AV,47,0)</f>
        <v>MAX VERT, MAX HORI,WL GL,SLS</v>
      </c>
    </row>
    <row r="424" spans="1:12" hidden="1" x14ac:dyDescent="0.3">
      <c r="A424" s="180" t="s">
        <v>3</v>
      </c>
      <c r="B424" s="155" t="s">
        <v>261</v>
      </c>
      <c r="C424" s="155" t="s">
        <v>262</v>
      </c>
      <c r="D424" s="181">
        <v>3</v>
      </c>
      <c r="E424" t="s">
        <v>263</v>
      </c>
      <c r="F424" s="181">
        <v>1</v>
      </c>
      <c r="G424" t="s">
        <v>264</v>
      </c>
      <c r="H424" t="s">
        <v>264</v>
      </c>
      <c r="I424" t="s">
        <v>264</v>
      </c>
      <c r="J424" t="s">
        <v>264</v>
      </c>
      <c r="K424" s="178" t="str">
        <f>_xlfn.XLOOKUP(Table2_2[[#This Row],[load_case]],'Load summary(updated)'!$B$2:$B$44,'Load summary(updated)'!$A$2:$A$44)</f>
        <v>Pavement (Self-weight)</v>
      </c>
      <c r="L424" s="178" t="str">
        <f>VLOOKUP(Table2_2[[#This Row],[load_combination]],'Load summary(original) and Ref'!B:AV,47,0)</f>
        <v>MAX VERT, MAX HORI,WL GL,SLS</v>
      </c>
    </row>
    <row r="425" spans="1:12" hidden="1" x14ac:dyDescent="0.3">
      <c r="A425" s="180" t="s">
        <v>3</v>
      </c>
      <c r="B425" s="155" t="s">
        <v>261</v>
      </c>
      <c r="C425" s="155" t="s">
        <v>262</v>
      </c>
      <c r="D425" s="181">
        <v>4</v>
      </c>
      <c r="E425" t="s">
        <v>263</v>
      </c>
      <c r="F425" s="181">
        <v>1</v>
      </c>
      <c r="G425" t="s">
        <v>264</v>
      </c>
      <c r="H425" t="s">
        <v>264</v>
      </c>
      <c r="I425" t="s">
        <v>264</v>
      </c>
      <c r="J425" t="s">
        <v>264</v>
      </c>
      <c r="K425" s="178" t="str">
        <f>_xlfn.XLOOKUP(Table2_2[[#This Row],[load_case]],'Load summary(updated)'!$B$2:$B$44,'Load summary(updated)'!$A$2:$A$44)</f>
        <v>Horizontal Soil Pressure  due to Pavement self-weight at Rest K0 (Self-
weight)</v>
      </c>
      <c r="L425" s="178" t="str">
        <f>VLOOKUP(Table2_2[[#This Row],[load_combination]],'Load summary(original) and Ref'!B:AV,47,0)</f>
        <v>MAX VERT, MAX HORI,WL GL,SLS</v>
      </c>
    </row>
    <row r="426" spans="1:12" hidden="1" x14ac:dyDescent="0.3">
      <c r="A426" t="s">
        <v>3</v>
      </c>
      <c r="B426" s="155" t="s">
        <v>261</v>
      </c>
      <c r="C426" s="155" t="s">
        <v>262</v>
      </c>
      <c r="D426" s="155">
        <v>5</v>
      </c>
      <c r="E426" t="s">
        <v>263</v>
      </c>
      <c r="F426" s="155">
        <v>0</v>
      </c>
      <c r="G426" t="s">
        <v>264</v>
      </c>
      <c r="H426" t="s">
        <v>264</v>
      </c>
      <c r="I426" t="s">
        <v>264</v>
      </c>
      <c r="J426" t="s">
        <v>264</v>
      </c>
      <c r="K426" s="155" t="str">
        <f>_xlfn.XLOOKUP(Table2_2[[#This Row],[load_case]],'Load summary(updated)'!$B$2:$B$44,'Load summary(updated)'!$A$2:$A$44)</f>
        <v>Horizontal Soil Pressure due to Pavement self-weight at Active Ka (Self-
weight)</v>
      </c>
      <c r="L426" s="155" t="str">
        <f>VLOOKUP(Table2_2[[#This Row],[load_combination]],'Load summary(original) and Ref'!B:AV,47,0)</f>
        <v>MAX VERT, MAX HORI,WL GL,SLS</v>
      </c>
    </row>
    <row r="427" spans="1:12" hidden="1" x14ac:dyDescent="0.3">
      <c r="A427" s="180" t="s">
        <v>3</v>
      </c>
      <c r="B427" s="155" t="s">
        <v>261</v>
      </c>
      <c r="C427" s="155" t="s">
        <v>262</v>
      </c>
      <c r="D427" s="181">
        <v>11</v>
      </c>
      <c r="E427" t="s">
        <v>263</v>
      </c>
      <c r="F427" s="181">
        <v>1</v>
      </c>
      <c r="G427" t="s">
        <v>264</v>
      </c>
      <c r="H427" t="s">
        <v>264</v>
      </c>
      <c r="I427" t="s">
        <v>264</v>
      </c>
      <c r="J427" t="s">
        <v>264</v>
      </c>
      <c r="K427" s="178" t="str">
        <f>_xlfn.XLOOKUP(Table2_2[[#This Row],[load_case]],'Load summary(updated)'!$B$2:$B$44,'Load summary(updated)'!$A$2:$A$44)</f>
        <v>Eff. Vertical Soil Pressure, WL at GL &amp; +1.0m &amp; base</v>
      </c>
      <c r="L427" s="178" t="str">
        <f>VLOOKUP(Table2_2[[#This Row],[load_combination]],'Load summary(original) and Ref'!B:AV,47,0)</f>
        <v>MAX VERT, MAX HORI,WL GL,SLS</v>
      </c>
    </row>
    <row r="428" spans="1:12" hidden="1" x14ac:dyDescent="0.3">
      <c r="A428" s="180" t="s">
        <v>3</v>
      </c>
      <c r="B428" s="155" t="s">
        <v>261</v>
      </c>
      <c r="C428" s="155" t="s">
        <v>262</v>
      </c>
      <c r="D428" s="181">
        <v>12</v>
      </c>
      <c r="E428" t="s">
        <v>263</v>
      </c>
      <c r="F428" s="181">
        <v>1</v>
      </c>
      <c r="G428" t="s">
        <v>264</v>
      </c>
      <c r="H428" t="s">
        <v>264</v>
      </c>
      <c r="I428" t="s">
        <v>264</v>
      </c>
      <c r="J428" t="s">
        <v>264</v>
      </c>
      <c r="K428" s="178" t="str">
        <f>_xlfn.XLOOKUP(Table2_2[[#This Row],[load_case]],'Load summary(updated)'!$B$2:$B$44,'Load summary(updated)'!$A$2:$A$44)</f>
        <v>Eff. Horizontal Soil Pressure at Rest, K0, WL at GL &amp; +1.0m &amp; base L&amp;R</v>
      </c>
      <c r="L428" s="178" t="str">
        <f>VLOOKUP(Table2_2[[#This Row],[load_combination]],'Load summary(original) and Ref'!B:AV,47,0)</f>
        <v>MAX VERT, MAX HORI,WL GL,SLS</v>
      </c>
    </row>
    <row r="429" spans="1:12" hidden="1" x14ac:dyDescent="0.3">
      <c r="A429" t="s">
        <v>3</v>
      </c>
      <c r="B429" s="155" t="s">
        <v>261</v>
      </c>
      <c r="C429" s="155" t="s">
        <v>262</v>
      </c>
      <c r="D429" s="155">
        <v>13</v>
      </c>
      <c r="E429" t="s">
        <v>263</v>
      </c>
      <c r="F429" s="155">
        <v>0</v>
      </c>
      <c r="G429" t="s">
        <v>264</v>
      </c>
      <c r="H429" t="s">
        <v>264</v>
      </c>
      <c r="I429" t="s">
        <v>264</v>
      </c>
      <c r="J429" t="s">
        <v>264</v>
      </c>
      <c r="K429" s="155" t="str">
        <f>_xlfn.XLOOKUP(Table2_2[[#This Row],[load_case]],'Load summary(updated)'!$B$2:$B$44,'Load summary(updated)'!$A$2:$A$44)</f>
        <v>Total Vertical Soil Pressure Roof, WT at 5.0m BGL</v>
      </c>
      <c r="L429" s="155" t="str">
        <f>VLOOKUP(Table2_2[[#This Row],[load_combination]],'Load summary(original) and Ref'!B:AV,47,0)</f>
        <v>MAX VERT, MAX HORI,WL GL,SLS</v>
      </c>
    </row>
    <row r="430" spans="1:12" hidden="1" x14ac:dyDescent="0.3">
      <c r="A430" t="s">
        <v>3</v>
      </c>
      <c r="B430" s="155" t="s">
        <v>261</v>
      </c>
      <c r="C430" s="155" t="s">
        <v>262</v>
      </c>
      <c r="D430" s="155">
        <v>14</v>
      </c>
      <c r="E430" t="s">
        <v>263</v>
      </c>
      <c r="F430" s="155">
        <v>0</v>
      </c>
      <c r="G430" t="s">
        <v>264</v>
      </c>
      <c r="H430" t="s">
        <v>264</v>
      </c>
      <c r="I430" t="s">
        <v>264</v>
      </c>
      <c r="J430" t="s">
        <v>264</v>
      </c>
      <c r="K430" s="155" t="str">
        <f>_xlfn.XLOOKUP(Table2_2[[#This Row],[load_case]],'Load summary(updated)'!$B$2:$B$44,'Load summary(updated)'!$A$2:$A$44)</f>
        <v xml:space="preserve">Eff. Horizontal Soil Pressure at Active, Ka, WT at 5.0mBGL L&amp;R </v>
      </c>
      <c r="L430" s="155" t="str">
        <f>VLOOKUP(Table2_2[[#This Row],[load_combination]],'Load summary(original) and Ref'!B:AV,47,0)</f>
        <v>MAX VERT, MAX HORI,WL GL,SLS</v>
      </c>
    </row>
    <row r="431" spans="1:12" hidden="1" x14ac:dyDescent="0.3">
      <c r="A431" t="s">
        <v>3</v>
      </c>
      <c r="B431" s="155" t="s">
        <v>261</v>
      </c>
      <c r="C431" s="155" t="s">
        <v>262</v>
      </c>
      <c r="D431" s="155">
        <v>15</v>
      </c>
      <c r="E431" t="s">
        <v>263</v>
      </c>
      <c r="F431" s="155">
        <v>0</v>
      </c>
      <c r="G431" t="s">
        <v>264</v>
      </c>
      <c r="H431" t="s">
        <v>264</v>
      </c>
      <c r="I431" t="s">
        <v>264</v>
      </c>
      <c r="J431" t="s">
        <v>264</v>
      </c>
      <c r="K431" s="155" t="str">
        <f>_xlfn.XLOOKUP(Table2_2[[#This Row],[load_case]],'Load summary(updated)'!$B$2:$B$44,'Load summary(updated)'!$A$2:$A$44)</f>
        <v>Eff. Vertical Soil Pressure, WL at base</v>
      </c>
      <c r="L431" s="155" t="str">
        <f>VLOOKUP(Table2_2[[#This Row],[load_combination]],'Load summary(original) and Ref'!B:AV,47,0)</f>
        <v>MAX VERT, MAX HORI,WL GL,SLS</v>
      </c>
    </row>
    <row r="432" spans="1:12" hidden="1" x14ac:dyDescent="0.3">
      <c r="A432" t="s">
        <v>3</v>
      </c>
      <c r="B432" s="155" t="s">
        <v>261</v>
      </c>
      <c r="C432" s="155" t="s">
        <v>262</v>
      </c>
      <c r="D432" s="155">
        <v>16</v>
      </c>
      <c r="E432" t="s">
        <v>263</v>
      </c>
      <c r="F432" s="155">
        <v>0</v>
      </c>
      <c r="G432" t="s">
        <v>264</v>
      </c>
      <c r="H432" t="s">
        <v>264</v>
      </c>
      <c r="I432" t="s">
        <v>264</v>
      </c>
      <c r="J432" t="s">
        <v>264</v>
      </c>
      <c r="K432" s="155" t="str">
        <f>_xlfn.XLOOKUP(Table2_2[[#This Row],[load_case]],'Load summary(updated)'!$B$2:$B$44,'Load summary(updated)'!$A$2:$A$44)</f>
        <v>Eff. Horizontal Soil Pressure at Rest, K0, WL at base (L&amp;R)</v>
      </c>
      <c r="L432" s="155" t="str">
        <f>VLOOKUP(Table2_2[[#This Row],[load_combination]],'Load summary(original) and Ref'!B:AV,47,0)</f>
        <v>MAX VERT, MAX HORI,WL GL,SLS</v>
      </c>
    </row>
    <row r="433" spans="1:12" hidden="1" x14ac:dyDescent="0.3">
      <c r="A433" t="s">
        <v>3</v>
      </c>
      <c r="B433" s="155" t="s">
        <v>261</v>
      </c>
      <c r="C433" s="155" t="s">
        <v>262</v>
      </c>
      <c r="D433" s="155">
        <v>17</v>
      </c>
      <c r="E433" t="s">
        <v>263</v>
      </c>
      <c r="F433" s="155">
        <v>0</v>
      </c>
      <c r="G433" t="s">
        <v>264</v>
      </c>
      <c r="H433" t="s">
        <v>264</v>
      </c>
      <c r="I433" t="s">
        <v>264</v>
      </c>
      <c r="J433" t="s">
        <v>264</v>
      </c>
      <c r="K433" s="155" t="str">
        <f>_xlfn.XLOOKUP(Table2_2[[#This Row],[load_case]],'Load summary(updated)'!$B$2:$B$44,'Load summary(updated)'!$A$2:$A$44)</f>
        <v xml:space="preserve">Eff. Vertical Soil Pressure Roof, 1.5m excavation above Roof Slab </v>
      </c>
      <c r="L433" s="155" t="str">
        <f>VLOOKUP(Table2_2[[#This Row],[load_combination]],'Load summary(original) and Ref'!B:AV,47,0)</f>
        <v>MAX VERT, MAX HORI,WL GL,SLS</v>
      </c>
    </row>
    <row r="434" spans="1:12" hidden="1" x14ac:dyDescent="0.3">
      <c r="A434" t="s">
        <v>3</v>
      </c>
      <c r="B434" s="155" t="s">
        <v>261</v>
      </c>
      <c r="C434" s="155" t="s">
        <v>262</v>
      </c>
      <c r="D434" s="155">
        <v>18</v>
      </c>
      <c r="E434" t="s">
        <v>263</v>
      </c>
      <c r="F434" s="155">
        <v>0</v>
      </c>
      <c r="G434" t="s">
        <v>264</v>
      </c>
      <c r="H434" t="s">
        <v>264</v>
      </c>
      <c r="I434" t="s">
        <v>264</v>
      </c>
      <c r="J434" t="s">
        <v>264</v>
      </c>
      <c r="K434" s="155" t="str">
        <f>_xlfn.XLOOKUP(Table2_2[[#This Row],[load_case]],'Load summary(updated)'!$B$2:$B$44,'Load summary(updated)'!$A$2:$A$44)</f>
        <v xml:space="preserve">Eff. Vertical Soil Pressure, WT at 1.5mBGL (L) and 4.5mBGL (R) </v>
      </c>
      <c r="L434" s="155" t="str">
        <f>VLOOKUP(Table2_2[[#This Row],[load_combination]],'Load summary(original) and Ref'!B:AV,47,0)</f>
        <v>MAX VERT, MAX HORI,WL GL,SLS</v>
      </c>
    </row>
    <row r="435" spans="1:12" hidden="1" x14ac:dyDescent="0.3">
      <c r="A435" t="s">
        <v>3</v>
      </c>
      <c r="B435" s="155" t="s">
        <v>261</v>
      </c>
      <c r="C435" s="155" t="s">
        <v>262</v>
      </c>
      <c r="D435" s="155">
        <v>19</v>
      </c>
      <c r="E435" t="s">
        <v>263</v>
      </c>
      <c r="F435" s="155">
        <v>0</v>
      </c>
      <c r="G435" t="s">
        <v>264</v>
      </c>
      <c r="H435" t="s">
        <v>264</v>
      </c>
      <c r="I435" t="s">
        <v>264</v>
      </c>
      <c r="J435" t="s">
        <v>264</v>
      </c>
      <c r="K435" s="155" t="str">
        <f>_xlfn.XLOOKUP(Table2_2[[#This Row],[load_case]],'Load summary(updated)'!$B$2:$B$44,'Load summary(updated)'!$A$2:$A$44)</f>
        <v>Eff. Horizontal Soil Pressure at Rest, K0, WT at 1.5mBGL (L) and 
4.5mBGL (R) L</v>
      </c>
      <c r="L435" s="155" t="str">
        <f>VLOOKUP(Table2_2[[#This Row],[load_combination]],'Load summary(original) and Ref'!B:AV,47,0)</f>
        <v>MAX VERT, MAX HORI,WL GL,SLS</v>
      </c>
    </row>
    <row r="436" spans="1:12" hidden="1" x14ac:dyDescent="0.3">
      <c r="A436" t="s">
        <v>3</v>
      </c>
      <c r="B436" s="155" t="s">
        <v>261</v>
      </c>
      <c r="C436" s="155" t="s">
        <v>262</v>
      </c>
      <c r="D436" s="155">
        <v>20</v>
      </c>
      <c r="E436" t="s">
        <v>263</v>
      </c>
      <c r="F436" s="155">
        <v>0</v>
      </c>
      <c r="G436" t="s">
        <v>264</v>
      </c>
      <c r="H436" t="s">
        <v>264</v>
      </c>
      <c r="I436" t="s">
        <v>264</v>
      </c>
      <c r="J436" t="s">
        <v>264</v>
      </c>
      <c r="K436" s="155" t="str">
        <f>_xlfn.XLOOKUP(Table2_2[[#This Row],[load_case]],'Load summary(updated)'!$B$2:$B$44,'Load summary(updated)'!$A$2:$A$44)</f>
        <v xml:space="preserve">Eff. Horizontal Soil Pressure at Active, Ka,, WT at 1.5mBGL (L) and 
4.5mBGL (R) R </v>
      </c>
      <c r="L436" s="155" t="str">
        <f>VLOOKUP(Table2_2[[#This Row],[load_combination]],'Load summary(original) and Ref'!B:AV,47,0)</f>
        <v>MAX VERT, MAX HORI,WL GL,SLS</v>
      </c>
    </row>
    <row r="437" spans="1:12" hidden="1" x14ac:dyDescent="0.3">
      <c r="A437" t="s">
        <v>3</v>
      </c>
      <c r="B437" s="155" t="s">
        <v>261</v>
      </c>
      <c r="C437" s="155" t="s">
        <v>262</v>
      </c>
      <c r="D437" s="155">
        <v>21</v>
      </c>
      <c r="E437" t="s">
        <v>263</v>
      </c>
      <c r="F437" s="155">
        <v>0</v>
      </c>
      <c r="G437" t="s">
        <v>264</v>
      </c>
      <c r="H437" t="s">
        <v>264</v>
      </c>
      <c r="I437" t="s">
        <v>264</v>
      </c>
      <c r="J437" t="s">
        <v>264</v>
      </c>
      <c r="K437" s="155" t="str">
        <f>_xlfn.XLOOKUP(Table2_2[[#This Row],[load_case]],'Load summary(updated)'!$B$2:$B$44,'Load summary(updated)'!$A$2:$A$44)</f>
        <v xml:space="preserve">Eff. Vertical Soil Pressure, WT at 1.5mBGL (R) and 4.5mBGL (L) </v>
      </c>
      <c r="L437" s="155" t="str">
        <f>VLOOKUP(Table2_2[[#This Row],[load_combination]],'Load summary(original) and Ref'!B:AV,47,0)</f>
        <v>MAX VERT, MAX HORI,WL GL,SLS</v>
      </c>
    </row>
    <row r="438" spans="1:12" hidden="1" x14ac:dyDescent="0.3">
      <c r="A438" t="s">
        <v>3</v>
      </c>
      <c r="B438" s="155" t="s">
        <v>261</v>
      </c>
      <c r="C438" s="155" t="s">
        <v>262</v>
      </c>
      <c r="D438" s="155">
        <v>22</v>
      </c>
      <c r="E438" t="s">
        <v>263</v>
      </c>
      <c r="F438" s="155">
        <v>0</v>
      </c>
      <c r="G438" t="s">
        <v>264</v>
      </c>
      <c r="H438" t="s">
        <v>264</v>
      </c>
      <c r="I438" t="s">
        <v>264</v>
      </c>
      <c r="J438" t="s">
        <v>264</v>
      </c>
      <c r="K438" s="155" t="str">
        <f>_xlfn.XLOOKUP(Table2_2[[#This Row],[load_case]],'Load summary(updated)'!$B$2:$B$44,'Load summary(updated)'!$A$2:$A$44)</f>
        <v>Eff. Horizontal Soil Pressure at Rest, K0,, WT at 1.5mBGL (R) and 
4.5mBGL (L) R</v>
      </c>
      <c r="L438" s="155" t="str">
        <f>VLOOKUP(Table2_2[[#This Row],[load_combination]],'Load summary(original) and Ref'!B:AV,47,0)</f>
        <v>MAX VERT, MAX HORI,WL GL,SLS</v>
      </c>
    </row>
    <row r="439" spans="1:12" hidden="1" x14ac:dyDescent="0.3">
      <c r="A439" t="s">
        <v>3</v>
      </c>
      <c r="B439" s="155" t="s">
        <v>261</v>
      </c>
      <c r="C439" s="155" t="s">
        <v>262</v>
      </c>
      <c r="D439" s="155">
        <v>23</v>
      </c>
      <c r="E439" t="s">
        <v>263</v>
      </c>
      <c r="F439" s="155">
        <v>0</v>
      </c>
      <c r="G439" t="s">
        <v>264</v>
      </c>
      <c r="H439" t="s">
        <v>264</v>
      </c>
      <c r="I439" t="s">
        <v>264</v>
      </c>
      <c r="J439" t="s">
        <v>264</v>
      </c>
      <c r="K439" s="155" t="str">
        <f>_xlfn.XLOOKUP(Table2_2[[#This Row],[load_case]],'Load summary(updated)'!$B$2:$B$44,'Load summary(updated)'!$A$2:$A$44)</f>
        <v>Eff. Horizontal Soil Pressure at Active, Ka,, WT at 1.5mBGL (R) and 
4.5mBGL (L)  L</v>
      </c>
      <c r="L439" s="155" t="str">
        <f>VLOOKUP(Table2_2[[#This Row],[load_combination]],'Load summary(original) and Ref'!B:AV,47,0)</f>
        <v>MAX VERT, MAX HORI,WL GL,SLS</v>
      </c>
    </row>
    <row r="440" spans="1:12" hidden="1" x14ac:dyDescent="0.3">
      <c r="A440" s="180" t="s">
        <v>3</v>
      </c>
      <c r="B440" s="155" t="s">
        <v>261</v>
      </c>
      <c r="C440" s="155" t="s">
        <v>262</v>
      </c>
      <c r="D440" s="181">
        <v>31</v>
      </c>
      <c r="E440" t="s">
        <v>263</v>
      </c>
      <c r="F440" s="181">
        <v>1</v>
      </c>
      <c r="G440" t="s">
        <v>264</v>
      </c>
      <c r="H440" t="s">
        <v>264</v>
      </c>
      <c r="I440" t="s">
        <v>264</v>
      </c>
      <c r="J440" t="s">
        <v>264</v>
      </c>
      <c r="K440" s="178" t="str">
        <f>_xlfn.XLOOKUP(Table2_2[[#This Row],[load_case]],'Load summary(updated)'!$B$2:$B$44,'Load summary(updated)'!$A$2:$A$44)</f>
        <v xml:space="preserve">Hydrostatic Vertical Roof, WT at GL </v>
      </c>
      <c r="L440" s="178" t="str">
        <f>VLOOKUP(Table2_2[[#This Row],[load_combination]],'Load summary(original) and Ref'!B:AV,47,0)</f>
        <v>MAX VERT, MAX HORI,WL GL,SLS</v>
      </c>
    </row>
    <row r="441" spans="1:12" hidden="1" x14ac:dyDescent="0.3">
      <c r="A441" s="180" t="s">
        <v>3</v>
      </c>
      <c r="B441" s="155" t="s">
        <v>261</v>
      </c>
      <c r="C441" s="155" t="s">
        <v>262</v>
      </c>
      <c r="D441" s="181">
        <v>32</v>
      </c>
      <c r="E441" t="s">
        <v>263</v>
      </c>
      <c r="F441" s="181">
        <v>1</v>
      </c>
      <c r="G441" t="s">
        <v>264</v>
      </c>
      <c r="H441" t="s">
        <v>264</v>
      </c>
      <c r="I441" t="s">
        <v>264</v>
      </c>
      <c r="J441" t="s">
        <v>264</v>
      </c>
      <c r="K441" s="178" t="str">
        <f>_xlfn.XLOOKUP(Table2_2[[#This Row],[load_case]],'Load summary(updated)'!$B$2:$B$44,'Load summary(updated)'!$A$2:$A$44)</f>
        <v xml:space="preserve">Hydrostatic Lateral , WT at GL L&amp;R </v>
      </c>
      <c r="L441" s="178" t="str">
        <f>VLOOKUP(Table2_2[[#This Row],[load_combination]],'Load summary(original) and Ref'!B:AV,47,0)</f>
        <v>MAX VERT, MAX HORI,WL GL,SLS</v>
      </c>
    </row>
    <row r="442" spans="1:12" hidden="1" x14ac:dyDescent="0.3">
      <c r="A442" s="180" t="s">
        <v>3</v>
      </c>
      <c r="B442" s="155" t="s">
        <v>261</v>
      </c>
      <c r="C442" s="155" t="s">
        <v>262</v>
      </c>
      <c r="D442" s="181">
        <v>33</v>
      </c>
      <c r="E442" t="s">
        <v>263</v>
      </c>
      <c r="F442" s="181">
        <v>1</v>
      </c>
      <c r="G442" t="s">
        <v>264</v>
      </c>
      <c r="H442" t="s">
        <v>264</v>
      </c>
      <c r="I442" t="s">
        <v>264</v>
      </c>
      <c r="J442" t="s">
        <v>264</v>
      </c>
      <c r="K442" s="178" t="str">
        <f>_xlfn.XLOOKUP(Table2_2[[#This Row],[load_case]],'Load summary(updated)'!$B$2:$B$44,'Load summary(updated)'!$A$2:$A$44)</f>
        <v xml:space="preserve">Hydrostatic Uplift Base, WT at GL </v>
      </c>
      <c r="L442" s="178" t="str">
        <f>VLOOKUP(Table2_2[[#This Row],[load_combination]],'Load summary(original) and Ref'!B:AV,47,0)</f>
        <v>MAX VERT, MAX HORI,WL GL,SLS</v>
      </c>
    </row>
    <row r="443" spans="1:12" hidden="1" x14ac:dyDescent="0.3">
      <c r="A443" t="s">
        <v>3</v>
      </c>
      <c r="B443" s="155" t="s">
        <v>261</v>
      </c>
      <c r="C443" s="155" t="s">
        <v>262</v>
      </c>
      <c r="D443" s="155">
        <v>34</v>
      </c>
      <c r="E443" t="s">
        <v>263</v>
      </c>
      <c r="F443" s="155">
        <v>0</v>
      </c>
      <c r="G443" t="s">
        <v>264</v>
      </c>
      <c r="H443" t="s">
        <v>264</v>
      </c>
      <c r="I443" t="s">
        <v>264</v>
      </c>
      <c r="J443" t="s">
        <v>264</v>
      </c>
      <c r="K443" s="155" t="str">
        <f>_xlfn.XLOOKUP(Table2_2[[#This Row],[load_case]],'Load summary(updated)'!$B$2:$B$44,'Load summary(updated)'!$A$2:$A$44)</f>
        <v>Hydrostatic Vertical Roof, WT at FL +1.0m,Hydrostatic Lateral , WT at FL +1.0m  L&amp;R, Hydrostatic Uplift Base, WT at FL +1.0m</v>
      </c>
      <c r="L443" s="155" t="str">
        <f>VLOOKUP(Table2_2[[#This Row],[load_combination]],'Load summary(original) and Ref'!B:AV,47,0)</f>
        <v>MAX VERT, MAX HORI,WL GL,SLS</v>
      </c>
    </row>
    <row r="444" spans="1:12" hidden="1" x14ac:dyDescent="0.3">
      <c r="A444" t="s">
        <v>3</v>
      </c>
      <c r="B444" s="155" t="s">
        <v>261</v>
      </c>
      <c r="C444" s="155" t="s">
        <v>262</v>
      </c>
      <c r="D444" s="155">
        <v>35</v>
      </c>
      <c r="E444" t="s">
        <v>263</v>
      </c>
      <c r="F444" s="155">
        <v>0</v>
      </c>
      <c r="G444" t="s">
        <v>264</v>
      </c>
      <c r="H444" t="s">
        <v>264</v>
      </c>
      <c r="I444" t="s">
        <v>264</v>
      </c>
      <c r="J444" t="s">
        <v>264</v>
      </c>
      <c r="K444" s="155" t="str">
        <f>_xlfn.XLOOKUP(Table2_2[[#This Row],[load_case]],'Load summary(updated)'!$B$2:$B$44,'Load summary(updated)'!$A$2:$A$44)</f>
        <v xml:space="preserve">35-Hydrostatic Vertical + Uplift Pressure ; WT at 5m Below GL </v>
      </c>
      <c r="L444" s="155" t="str">
        <f>VLOOKUP(Table2_2[[#This Row],[load_combination]],'Load summary(original) and Ref'!B:AV,47,0)</f>
        <v>MAX VERT, MAX HORI,WL GL,SLS</v>
      </c>
    </row>
    <row r="445" spans="1:12" hidden="1" x14ac:dyDescent="0.3">
      <c r="A445" t="s">
        <v>3</v>
      </c>
      <c r="B445" s="155" t="s">
        <v>261</v>
      </c>
      <c r="C445" s="155" t="s">
        <v>262</v>
      </c>
      <c r="D445" s="155">
        <v>36</v>
      </c>
      <c r="E445" t="s">
        <v>263</v>
      </c>
      <c r="F445" s="155">
        <v>0</v>
      </c>
      <c r="G445" t="s">
        <v>264</v>
      </c>
      <c r="H445" t="s">
        <v>264</v>
      </c>
      <c r="I445" t="s">
        <v>264</v>
      </c>
      <c r="J445" t="s">
        <v>264</v>
      </c>
      <c r="K445" s="155" t="str">
        <f>_xlfn.XLOOKUP(Table2_2[[#This Row],[load_case]],'Load summary(updated)'!$B$2:$B$44,'Load summary(updated)'!$A$2:$A$44)</f>
        <v>36-Hydrostatic Lateral Pressure ( Left &amp; Right); WT at 5m Below GL</v>
      </c>
      <c r="L445" s="155" t="str">
        <f>VLOOKUP(Table2_2[[#This Row],[load_combination]],'Load summary(original) and Ref'!B:AV,47,0)</f>
        <v>MAX VERT, MAX HORI,WL GL,SLS</v>
      </c>
    </row>
    <row r="446" spans="1:12" hidden="1" x14ac:dyDescent="0.3">
      <c r="A446" t="s">
        <v>3</v>
      </c>
      <c r="B446" s="155" t="s">
        <v>261</v>
      </c>
      <c r="C446" s="155" t="s">
        <v>262</v>
      </c>
      <c r="D446" s="155">
        <v>37</v>
      </c>
      <c r="E446" t="s">
        <v>263</v>
      </c>
      <c r="F446" s="155">
        <v>0</v>
      </c>
      <c r="G446" t="s">
        <v>264</v>
      </c>
      <c r="H446" t="s">
        <v>264</v>
      </c>
      <c r="I446" t="s">
        <v>264</v>
      </c>
      <c r="J446" t="s">
        <v>264</v>
      </c>
      <c r="K446" s="155" t="str">
        <f>_xlfn.XLOOKUP(Table2_2[[#This Row],[load_case]],'Load summary(updated)'!$B$2:$B$44,'Load summary(updated)'!$A$2:$A$44)</f>
        <v>37-Hydrostatic Vertical and Uplift (Roof &amp; Base); WT at 1.5m below GL due to excavation</v>
      </c>
      <c r="L446" s="155" t="str">
        <f>VLOOKUP(Table2_2[[#This Row],[load_combination]],'Load summary(original) and Ref'!B:AV,47,0)</f>
        <v>MAX VERT, MAX HORI,WL GL,SLS</v>
      </c>
    </row>
    <row r="447" spans="1:12" hidden="1" x14ac:dyDescent="0.3">
      <c r="A447" t="s">
        <v>3</v>
      </c>
      <c r="B447" s="155" t="s">
        <v>261</v>
      </c>
      <c r="C447" s="155" t="s">
        <v>262</v>
      </c>
      <c r="D447" s="155">
        <v>38</v>
      </c>
      <c r="E447" t="s">
        <v>263</v>
      </c>
      <c r="F447" s="155">
        <v>0</v>
      </c>
      <c r="G447" t="s">
        <v>264</v>
      </c>
      <c r="H447" t="s">
        <v>264</v>
      </c>
      <c r="I447" t="s">
        <v>264</v>
      </c>
      <c r="J447" t="s">
        <v>264</v>
      </c>
      <c r="K447" s="155" t="str">
        <f>_xlfn.XLOOKUP(Table2_2[[#This Row],[load_case]],'Load summary(updated)'!$B$2:$B$44,'Load summary(updated)'!$A$2:$A$44)</f>
        <v>38-Hydrostatic Vertical Pressure (Roof); WT at 1.5m Below GL  &amp; 4.5m below GL (Right)</v>
      </c>
      <c r="L447" s="155" t="str">
        <f>VLOOKUP(Table2_2[[#This Row],[load_combination]],'Load summary(original) and Ref'!B:AV,47,0)</f>
        <v>MAX VERT, MAX HORI,WL GL,SLS</v>
      </c>
    </row>
    <row r="448" spans="1:12" hidden="1" x14ac:dyDescent="0.3">
      <c r="A448" t="s">
        <v>3</v>
      </c>
      <c r="B448" s="155" t="s">
        <v>261</v>
      </c>
      <c r="C448" s="155" t="s">
        <v>262</v>
      </c>
      <c r="D448" s="155">
        <v>39</v>
      </c>
      <c r="E448" t="s">
        <v>263</v>
      </c>
      <c r="F448" s="155">
        <v>0</v>
      </c>
      <c r="G448" t="s">
        <v>264</v>
      </c>
      <c r="H448" t="s">
        <v>264</v>
      </c>
      <c r="I448" t="s">
        <v>264</v>
      </c>
      <c r="J448" t="s">
        <v>264</v>
      </c>
      <c r="K448" s="155" t="str">
        <f>_xlfn.XLOOKUP(Table2_2[[#This Row],[load_case]],'Load summary(updated)'!$B$2:$B$44,'Load summary(updated)'!$A$2:$A$44)</f>
        <v>39-Hydrostatic Lateral Pressure(Left &amp; Right); WT at 1.5m Below GL &amp; 4.5m below GL (Right)</v>
      </c>
      <c r="L448" s="155" t="str">
        <f>VLOOKUP(Table2_2[[#This Row],[load_combination]],'Load summary(original) and Ref'!B:AV,47,0)</f>
        <v>MAX VERT, MAX HORI,WL GL,SLS</v>
      </c>
    </row>
    <row r="449" spans="1:12" hidden="1" x14ac:dyDescent="0.3">
      <c r="A449" t="s">
        <v>3</v>
      </c>
      <c r="B449" s="155" t="s">
        <v>261</v>
      </c>
      <c r="C449" s="155" t="s">
        <v>262</v>
      </c>
      <c r="D449" s="155">
        <v>40</v>
      </c>
      <c r="E449" t="s">
        <v>263</v>
      </c>
      <c r="F449" s="155">
        <v>0</v>
      </c>
      <c r="G449" t="s">
        <v>264</v>
      </c>
      <c r="H449" t="s">
        <v>264</v>
      </c>
      <c r="I449" t="s">
        <v>264</v>
      </c>
      <c r="J449" t="s">
        <v>264</v>
      </c>
      <c r="K449" s="155" t="str">
        <f>_xlfn.XLOOKUP(Table2_2[[#This Row],[load_case]],'Load summary(updated)'!$B$2:$B$44,'Load summary(updated)'!$A$2:$A$44)</f>
        <v>40-Uplift (Base); WT at 1.5m Below GL &amp; 4.5m below GL (Right)</v>
      </c>
      <c r="L449" s="155" t="str">
        <f>VLOOKUP(Table2_2[[#This Row],[load_combination]],'Load summary(original) and Ref'!B:AV,47,0)</f>
        <v>MAX VERT, MAX HORI,WL GL,SLS</v>
      </c>
    </row>
    <row r="450" spans="1:12" hidden="1" x14ac:dyDescent="0.3">
      <c r="A450" t="s">
        <v>3</v>
      </c>
      <c r="B450" s="155" t="s">
        <v>261</v>
      </c>
      <c r="C450" s="155" t="s">
        <v>262</v>
      </c>
      <c r="D450" s="155">
        <v>41</v>
      </c>
      <c r="E450" t="s">
        <v>263</v>
      </c>
      <c r="F450" s="155">
        <v>0</v>
      </c>
      <c r="G450" t="s">
        <v>264</v>
      </c>
      <c r="H450" t="s">
        <v>264</v>
      </c>
      <c r="I450" t="s">
        <v>264</v>
      </c>
      <c r="J450" t="s">
        <v>264</v>
      </c>
      <c r="K450" s="155" t="str">
        <f>_xlfn.XLOOKUP(Table2_2[[#This Row],[load_case]],'Load summary(updated)'!$B$2:$B$44,'Load summary(updated)'!$A$2:$A$44)</f>
        <v>41-Hydrostatic Vertical Pressure (Roof); WT at 4.5m Below GL  &amp; 1.5m below GL (Right)</v>
      </c>
      <c r="L450" s="155" t="str">
        <f>VLOOKUP(Table2_2[[#This Row],[load_combination]],'Load summary(original) and Ref'!B:AV,47,0)</f>
        <v>MAX VERT, MAX HORI,WL GL,SLS</v>
      </c>
    </row>
    <row r="451" spans="1:12" hidden="1" x14ac:dyDescent="0.3">
      <c r="A451" t="s">
        <v>3</v>
      </c>
      <c r="B451" s="155" t="s">
        <v>261</v>
      </c>
      <c r="C451" s="155" t="s">
        <v>262</v>
      </c>
      <c r="D451" s="155">
        <v>42</v>
      </c>
      <c r="E451" t="s">
        <v>263</v>
      </c>
      <c r="F451" s="155">
        <v>0</v>
      </c>
      <c r="G451" t="s">
        <v>264</v>
      </c>
      <c r="H451" t="s">
        <v>264</v>
      </c>
      <c r="I451" t="s">
        <v>264</v>
      </c>
      <c r="J451" t="s">
        <v>264</v>
      </c>
      <c r="K451" s="155" t="str">
        <f>_xlfn.XLOOKUP(Table2_2[[#This Row],[load_case]],'Load summary(updated)'!$B$2:$B$44,'Load summary(updated)'!$A$2:$A$44)</f>
        <v>42-Hydrostatic Lateral Pressure(Left &amp; Right); WT at 4.5m Below GL &amp; 1.5m below GL (Right)</v>
      </c>
      <c r="L451" s="155" t="str">
        <f>VLOOKUP(Table2_2[[#This Row],[load_combination]],'Load summary(original) and Ref'!B:AV,47,0)</f>
        <v>MAX VERT, MAX HORI,WL GL,SLS</v>
      </c>
    </row>
    <row r="452" spans="1:12" hidden="1" x14ac:dyDescent="0.3">
      <c r="A452" t="s">
        <v>3</v>
      </c>
      <c r="B452" s="155" t="s">
        <v>261</v>
      </c>
      <c r="C452" s="155" t="s">
        <v>262</v>
      </c>
      <c r="D452" s="155">
        <v>43</v>
      </c>
      <c r="E452" t="s">
        <v>263</v>
      </c>
      <c r="F452" s="155">
        <v>0</v>
      </c>
      <c r="G452" t="s">
        <v>264</v>
      </c>
      <c r="H452" t="s">
        <v>264</v>
      </c>
      <c r="I452" t="s">
        <v>264</v>
      </c>
      <c r="J452" t="s">
        <v>264</v>
      </c>
      <c r="K452" s="155" t="str">
        <f>_xlfn.XLOOKUP(Table2_2[[#This Row],[load_case]],'Load summary(updated)'!$B$2:$B$44,'Load summary(updated)'!$A$2:$A$44)</f>
        <v>43-Uplift (Base); WT at 4.5m Below GL &amp; 1.5m below GL (Right)</v>
      </c>
      <c r="L452" s="155" t="str">
        <f>VLOOKUP(Table2_2[[#This Row],[load_combination]],'Load summary(original) and Ref'!B:AV,47,0)</f>
        <v>MAX VERT, MAX HORI,WL GL,SLS</v>
      </c>
    </row>
    <row r="453" spans="1:12" hidden="1" x14ac:dyDescent="0.3">
      <c r="A453" s="180" t="s">
        <v>3</v>
      </c>
      <c r="B453" s="155" t="s">
        <v>261</v>
      </c>
      <c r="C453" s="155" t="s">
        <v>262</v>
      </c>
      <c r="D453" s="181">
        <v>51</v>
      </c>
      <c r="E453" t="s">
        <v>263</v>
      </c>
      <c r="F453" s="181">
        <v>1</v>
      </c>
      <c r="G453" t="s">
        <v>264</v>
      </c>
      <c r="H453" t="s">
        <v>264</v>
      </c>
      <c r="I453" t="s">
        <v>264</v>
      </c>
      <c r="J453" t="s">
        <v>264</v>
      </c>
      <c r="K453" s="178" t="str">
        <f>_xlfn.XLOOKUP(Table2_2[[#This Row],[load_case]],'Load summary(updated)'!$B$2:$B$44,'Load summary(updated)'!$A$2:$A$44)</f>
        <v>51-Internal Live Load</v>
      </c>
      <c r="L453" s="178" t="str">
        <f>VLOOKUP(Table2_2[[#This Row],[load_combination]],'Load summary(original) and Ref'!B:AV,47,0)</f>
        <v>MAX VERT, MAX HORI,WL GL,SLS</v>
      </c>
    </row>
    <row r="454" spans="1:12" hidden="1" x14ac:dyDescent="0.3">
      <c r="A454" s="180" t="s">
        <v>3</v>
      </c>
      <c r="B454" s="155" t="s">
        <v>261</v>
      </c>
      <c r="C454" s="155" t="s">
        <v>262</v>
      </c>
      <c r="D454" s="181">
        <v>52</v>
      </c>
      <c r="E454" t="s">
        <v>263</v>
      </c>
      <c r="F454" s="181">
        <v>1</v>
      </c>
      <c r="G454" t="s">
        <v>264</v>
      </c>
      <c r="H454" t="s">
        <v>264</v>
      </c>
      <c r="I454" t="s">
        <v>264</v>
      </c>
      <c r="J454" t="s">
        <v>264</v>
      </c>
      <c r="K454" s="178" t="str">
        <f>_xlfn.XLOOKUP(Table2_2[[#This Row],[load_case]],'Load summary(updated)'!$B$2:$B$44,'Load summary(updated)'!$A$2:$A$44)</f>
        <v>52-Surcharge (Roof)</v>
      </c>
      <c r="L454" s="178" t="str">
        <f>VLOOKUP(Table2_2[[#This Row],[load_combination]],'Load summary(original) and Ref'!B:AV,47,0)</f>
        <v>MAX VERT, MAX HORI,WL GL,SLS</v>
      </c>
    </row>
    <row r="455" spans="1:12" hidden="1" x14ac:dyDescent="0.3">
      <c r="A455" s="180" t="s">
        <v>3</v>
      </c>
      <c r="B455" s="155" t="s">
        <v>261</v>
      </c>
      <c r="C455" s="155" t="s">
        <v>262</v>
      </c>
      <c r="D455" s="181">
        <v>53</v>
      </c>
      <c r="E455" t="s">
        <v>263</v>
      </c>
      <c r="F455" s="181">
        <v>1</v>
      </c>
      <c r="G455" t="s">
        <v>264</v>
      </c>
      <c r="H455" t="s">
        <v>264</v>
      </c>
      <c r="I455" t="s">
        <v>264</v>
      </c>
      <c r="J455" t="s">
        <v>264</v>
      </c>
      <c r="K455" s="178" t="str">
        <f>_xlfn.XLOOKUP(Table2_2[[#This Row],[load_case]],'Load summary(updated)'!$B$2:$B$44,'Load summary(updated)'!$A$2:$A$44)</f>
        <v>53-Lateral Surcharge (Left &amp; Right)</v>
      </c>
      <c r="L455" s="178" t="str">
        <f>VLOOKUP(Table2_2[[#This Row],[load_combination]],'Load summary(original) and Ref'!B:AV,47,0)</f>
        <v>MAX VERT, MAX HORI,WL GL,SLS</v>
      </c>
    </row>
    <row r="456" spans="1:12" hidden="1" x14ac:dyDescent="0.3">
      <c r="A456" t="s">
        <v>3</v>
      </c>
      <c r="B456" s="155" t="s">
        <v>261</v>
      </c>
      <c r="C456" s="155" t="s">
        <v>262</v>
      </c>
      <c r="D456" s="155">
        <v>54.1</v>
      </c>
      <c r="E456" t="s">
        <v>263</v>
      </c>
      <c r="F456" s="155">
        <v>0</v>
      </c>
      <c r="G456" t="s">
        <v>264</v>
      </c>
      <c r="H456" t="s">
        <v>264</v>
      </c>
      <c r="I456" t="s">
        <v>264</v>
      </c>
      <c r="J456" t="s">
        <v>264</v>
      </c>
      <c r="K456" s="155" t="str">
        <f>_xlfn.XLOOKUP(Table2_2[[#This Row],[load_case]],'Load summary(updated)'!$B$2:$B$44,'Load summary(updated)'!$A$2:$A$44)</f>
        <v>54-Lateral Surcharge (Left)  k0</v>
      </c>
      <c r="L456" s="155" t="str">
        <f>VLOOKUP(Table2_2[[#This Row],[load_combination]],'Load summary(original) and Ref'!B:AV,47,0)</f>
        <v>MAX VERT, MAX HORI,WL GL,SLS</v>
      </c>
    </row>
    <row r="457" spans="1:12" hidden="1" x14ac:dyDescent="0.3">
      <c r="A457" t="s">
        <v>3</v>
      </c>
      <c r="B457" s="155" t="s">
        <v>261</v>
      </c>
      <c r="C457" s="155" t="s">
        <v>262</v>
      </c>
      <c r="D457" s="155">
        <v>54.2</v>
      </c>
      <c r="E457" t="s">
        <v>263</v>
      </c>
      <c r="F457" s="155">
        <v>0</v>
      </c>
      <c r="G457" t="s">
        <v>264</v>
      </c>
      <c r="H457" t="s">
        <v>264</v>
      </c>
      <c r="I457" t="s">
        <v>264</v>
      </c>
      <c r="J457" t="s">
        <v>264</v>
      </c>
      <c r="K457" s="155" t="str">
        <f>_xlfn.XLOOKUP(Table2_2[[#This Row],[load_case]],'Load summary(updated)'!$B$2:$B$44,'Load summary(updated)'!$A$2:$A$44)</f>
        <v>54-Lateral Surcharge (Left)  ka</v>
      </c>
      <c r="L457" s="155" t="str">
        <f>VLOOKUP(Table2_2[[#This Row],[load_combination]],'Load summary(original) and Ref'!B:AV,47,0)</f>
        <v>MAX VERT, MAX HORI,WL GL,SLS</v>
      </c>
    </row>
    <row r="458" spans="1:12" hidden="1" x14ac:dyDescent="0.3">
      <c r="A458" t="s">
        <v>3</v>
      </c>
      <c r="B458" s="155" t="s">
        <v>261</v>
      </c>
      <c r="C458" s="155" t="s">
        <v>262</v>
      </c>
      <c r="D458" s="155">
        <v>55.1</v>
      </c>
      <c r="E458" t="s">
        <v>263</v>
      </c>
      <c r="F458" s="155">
        <v>0</v>
      </c>
      <c r="G458" t="s">
        <v>264</v>
      </c>
      <c r="H458" t="s">
        <v>264</v>
      </c>
      <c r="I458" t="s">
        <v>264</v>
      </c>
      <c r="J458" t="s">
        <v>264</v>
      </c>
      <c r="K458" s="155" t="str">
        <f>_xlfn.XLOOKUP(Table2_2[[#This Row],[load_case]],'Load summary(updated)'!$B$2:$B$44,'Load summary(updated)'!$A$2:$A$44)</f>
        <v>55-Lateral Surcharge (Right) k0</v>
      </c>
      <c r="L458" s="155" t="str">
        <f>VLOOKUP(Table2_2[[#This Row],[load_combination]],'Load summary(original) and Ref'!B:AV,47,0)</f>
        <v>MAX VERT, MAX HORI,WL GL,SLS</v>
      </c>
    </row>
    <row r="459" spans="1:12" hidden="1" x14ac:dyDescent="0.3">
      <c r="A459" t="s">
        <v>3</v>
      </c>
      <c r="B459" s="155" t="s">
        <v>261</v>
      </c>
      <c r="C459" s="155" t="s">
        <v>262</v>
      </c>
      <c r="D459" s="155">
        <v>55.2</v>
      </c>
      <c r="E459" t="s">
        <v>263</v>
      </c>
      <c r="F459" s="155">
        <v>0</v>
      </c>
      <c r="G459" t="s">
        <v>264</v>
      </c>
      <c r="H459" t="s">
        <v>264</v>
      </c>
      <c r="I459" t="s">
        <v>264</v>
      </c>
      <c r="J459" t="s">
        <v>264</v>
      </c>
      <c r="K459" s="155" t="str">
        <f>_xlfn.XLOOKUP(Table2_2[[#This Row],[load_case]],'Load summary(updated)'!$B$2:$B$44,'Load summary(updated)'!$A$2:$A$44)</f>
        <v>55-Lateral Surcharge (Right) ka</v>
      </c>
      <c r="L459" s="155" t="str">
        <f>VLOOKUP(Table2_2[[#This Row],[load_combination]],'Load summary(original) and Ref'!B:AV,47,0)</f>
        <v>MAX VERT, MAX HORI,WL GL,SLS</v>
      </c>
    </row>
    <row r="460" spans="1:12" hidden="1" x14ac:dyDescent="0.3">
      <c r="A460" t="s">
        <v>3</v>
      </c>
      <c r="B460" s="155" t="s">
        <v>261</v>
      </c>
      <c r="C460" s="155" t="s">
        <v>262</v>
      </c>
      <c r="D460" s="155">
        <v>56</v>
      </c>
      <c r="E460" t="s">
        <v>263</v>
      </c>
      <c r="F460" s="155">
        <v>0</v>
      </c>
      <c r="G460" t="s">
        <v>264</v>
      </c>
      <c r="H460" t="s">
        <v>264</v>
      </c>
      <c r="I460" t="s">
        <v>264</v>
      </c>
      <c r="J460" t="s">
        <v>264</v>
      </c>
      <c r="K460" s="155" t="str">
        <f>_xlfn.XLOOKUP(Table2_2[[#This Row],[load_case]],'Load summary(updated)'!$B$2:$B$44,'Load summary(updated)'!$A$2:$A$44)</f>
        <v>56-Construction Load (Roof)</v>
      </c>
      <c r="L460" s="155" t="str">
        <f>VLOOKUP(Table2_2[[#This Row],[load_combination]],'Load summary(original) and Ref'!B:AV,47,0)</f>
        <v>MAX VERT, MAX HORI,WL GL,SLS</v>
      </c>
    </row>
    <row r="461" spans="1:12" hidden="1" x14ac:dyDescent="0.3">
      <c r="A461" t="s">
        <v>3</v>
      </c>
      <c r="B461" s="155" t="s">
        <v>261</v>
      </c>
      <c r="C461" s="155" t="s">
        <v>262</v>
      </c>
      <c r="D461" s="155">
        <v>57</v>
      </c>
      <c r="E461" t="s">
        <v>263</v>
      </c>
      <c r="F461" s="155">
        <v>0</v>
      </c>
      <c r="G461" t="s">
        <v>264</v>
      </c>
      <c r="H461" t="s">
        <v>264</v>
      </c>
      <c r="I461" t="s">
        <v>264</v>
      </c>
      <c r="J461" t="s">
        <v>264</v>
      </c>
      <c r="K461" s="155" t="str">
        <f>_xlfn.XLOOKUP(Table2_2[[#This Row],[load_case]],'Load summary(updated)'!$B$2:$B$44,'Load summary(updated)'!$A$2:$A$44)</f>
        <v>57-Lateral Construction (Left &amp; Right)</v>
      </c>
      <c r="L461" s="155" t="str">
        <f>VLOOKUP(Table2_2[[#This Row],[load_combination]],'Load summary(original) and Ref'!B:AV,47,0)</f>
        <v>MAX VERT, MAX HORI,WL GL,SLS</v>
      </c>
    </row>
    <row r="462" spans="1:12" hidden="1" x14ac:dyDescent="0.3">
      <c r="A462" t="s">
        <v>3</v>
      </c>
      <c r="B462" s="155" t="s">
        <v>261</v>
      </c>
      <c r="C462" s="155" t="s">
        <v>262</v>
      </c>
      <c r="D462" s="155">
        <v>17.100000000000001</v>
      </c>
      <c r="E462" t="s">
        <v>263</v>
      </c>
      <c r="F462" s="155">
        <v>0</v>
      </c>
      <c r="G462" t="s">
        <v>264</v>
      </c>
      <c r="H462" t="s">
        <v>264</v>
      </c>
      <c r="I462" t="s">
        <v>264</v>
      </c>
      <c r="J462" t="s">
        <v>264</v>
      </c>
      <c r="K462" s="155" t="str">
        <f>_xlfn.XLOOKUP(Table2_2[[#This Row],[load_case]],'Load summary(updated)'!$B$2:$B$44,'Load summary(updated)'!$A$2:$A$44)</f>
        <v xml:space="preserve">Eff. Vertical Soil Pressure Roof, 4.5m excavation above Roof Slab </v>
      </c>
      <c r="L462" s="155" t="str">
        <f>VLOOKUP(Table2_2[[#This Row],[load_combination]],'Load summary(original) and Ref'!B:AV,47,0)</f>
        <v>MAX VERT, MAX HORI,WL GL,SLS</v>
      </c>
    </row>
    <row r="463" spans="1:12" hidden="1" x14ac:dyDescent="0.3">
      <c r="A463" t="s">
        <v>3</v>
      </c>
      <c r="B463" s="155" t="s">
        <v>261</v>
      </c>
      <c r="C463" s="155" t="s">
        <v>262</v>
      </c>
      <c r="D463" s="155">
        <v>31.1</v>
      </c>
      <c r="E463" t="s">
        <v>263</v>
      </c>
      <c r="F463" s="155">
        <v>0</v>
      </c>
      <c r="G463" t="s">
        <v>264</v>
      </c>
      <c r="H463" t="s">
        <v>264</v>
      </c>
      <c r="I463" t="s">
        <v>264</v>
      </c>
      <c r="J463" t="s">
        <v>264</v>
      </c>
      <c r="K463" s="155" t="str">
        <f>_xlfn.XLOOKUP(Table2_2[[#This Row],[load_case]],'Load summary(updated)'!$B$2:$B$44,'Load summary(updated)'!$A$2:$A$44)</f>
        <v>Hydrostatic Vertical Roof, WT 4.5m BGL</v>
      </c>
      <c r="L463" s="155" t="str">
        <f>VLOOKUP(Table2_2[[#This Row],[load_combination]],'Load summary(original) and Ref'!B:AV,47,0)</f>
        <v>MAX VERT, MAX HORI,WL GL,SLS</v>
      </c>
    </row>
    <row r="464" spans="1:12" hidden="1" x14ac:dyDescent="0.3">
      <c r="A464" s="180" t="s">
        <v>5</v>
      </c>
      <c r="B464" s="155" t="s">
        <v>261</v>
      </c>
      <c r="C464" s="155" t="s">
        <v>262</v>
      </c>
      <c r="D464" s="181">
        <v>1</v>
      </c>
      <c r="E464" t="s">
        <v>263</v>
      </c>
      <c r="F464" s="181">
        <v>1</v>
      </c>
      <c r="G464" t="s">
        <v>264</v>
      </c>
      <c r="H464" t="s">
        <v>264</v>
      </c>
      <c r="I464" t="s">
        <v>264</v>
      </c>
      <c r="J464" t="s">
        <v>264</v>
      </c>
      <c r="K464" s="178" t="str">
        <f>_xlfn.XLOOKUP(Table2_2[[#This Row],[load_case]],'Load summary(updated)'!$B$2:$B$44,'Load summary(updated)'!$A$2:$A$44)</f>
        <v>Self weight (Self-weight)</v>
      </c>
      <c r="L464" s="178" t="str">
        <f>VLOOKUP(Table2_2[[#This Row],[load_combination]],'Load summary(original) and Ref'!B:AV,47,0)</f>
        <v>MAX VERT, MAX HORI,WL FL,SLS</v>
      </c>
    </row>
    <row r="465" spans="1:12" hidden="1" x14ac:dyDescent="0.3">
      <c r="A465" s="180" t="s">
        <v>5</v>
      </c>
      <c r="B465" s="155" t="s">
        <v>261</v>
      </c>
      <c r="C465" s="155" t="s">
        <v>262</v>
      </c>
      <c r="D465" s="181">
        <v>2</v>
      </c>
      <c r="E465" t="s">
        <v>263</v>
      </c>
      <c r="F465" s="181">
        <v>1</v>
      </c>
      <c r="G465" t="s">
        <v>264</v>
      </c>
      <c r="H465" t="s">
        <v>264</v>
      </c>
      <c r="I465" t="s">
        <v>264</v>
      </c>
      <c r="J465" t="s">
        <v>264</v>
      </c>
      <c r="K465" s="178" t="str">
        <f>_xlfn.XLOOKUP(Table2_2[[#This Row],[load_case]],'Load summary(updated)'!$B$2:$B$44,'Load summary(updated)'!$A$2:$A$44)</f>
        <v>Permanent Superimposed Dead Load (Self-weight)</v>
      </c>
      <c r="L465" s="178" t="str">
        <f>VLOOKUP(Table2_2[[#This Row],[load_combination]],'Load summary(original) and Ref'!B:AV,47,0)</f>
        <v>MAX VERT, MAX HORI,WL FL,SLS</v>
      </c>
    </row>
    <row r="466" spans="1:12" hidden="1" x14ac:dyDescent="0.3">
      <c r="A466" s="180" t="s">
        <v>5</v>
      </c>
      <c r="B466" s="155" t="s">
        <v>261</v>
      </c>
      <c r="C466" s="155" t="s">
        <v>262</v>
      </c>
      <c r="D466" s="181">
        <v>3</v>
      </c>
      <c r="E466" t="s">
        <v>263</v>
      </c>
      <c r="F466" s="181">
        <v>1</v>
      </c>
      <c r="G466" t="s">
        <v>264</v>
      </c>
      <c r="H466" t="s">
        <v>264</v>
      </c>
      <c r="I466" t="s">
        <v>264</v>
      </c>
      <c r="J466" t="s">
        <v>264</v>
      </c>
      <c r="K466" s="178" t="str">
        <f>_xlfn.XLOOKUP(Table2_2[[#This Row],[load_case]],'Load summary(updated)'!$B$2:$B$44,'Load summary(updated)'!$A$2:$A$44)</f>
        <v>Pavement (Self-weight)</v>
      </c>
      <c r="L466" s="178" t="str">
        <f>VLOOKUP(Table2_2[[#This Row],[load_combination]],'Load summary(original) and Ref'!B:AV,47,0)</f>
        <v>MAX VERT, MAX HORI,WL FL,SLS</v>
      </c>
    </row>
    <row r="467" spans="1:12" hidden="1" x14ac:dyDescent="0.3">
      <c r="A467" s="180" t="s">
        <v>5</v>
      </c>
      <c r="B467" s="155" t="s">
        <v>261</v>
      </c>
      <c r="C467" s="155" t="s">
        <v>262</v>
      </c>
      <c r="D467" s="181">
        <v>4</v>
      </c>
      <c r="E467" t="s">
        <v>263</v>
      </c>
      <c r="F467" s="181">
        <v>1</v>
      </c>
      <c r="G467" t="s">
        <v>264</v>
      </c>
      <c r="H467" t="s">
        <v>264</v>
      </c>
      <c r="I467" t="s">
        <v>264</v>
      </c>
      <c r="J467" t="s">
        <v>264</v>
      </c>
      <c r="K467" s="178" t="str">
        <f>_xlfn.XLOOKUP(Table2_2[[#This Row],[load_case]],'Load summary(updated)'!$B$2:$B$44,'Load summary(updated)'!$A$2:$A$44)</f>
        <v>Horizontal Soil Pressure  due to Pavement self-weight at Rest K0 (Self-
weight)</v>
      </c>
      <c r="L467" s="178" t="str">
        <f>VLOOKUP(Table2_2[[#This Row],[load_combination]],'Load summary(original) and Ref'!B:AV,47,0)</f>
        <v>MAX VERT, MAX HORI,WL FL,SLS</v>
      </c>
    </row>
    <row r="468" spans="1:12" hidden="1" x14ac:dyDescent="0.3">
      <c r="A468" t="s">
        <v>5</v>
      </c>
      <c r="B468" s="155" t="s">
        <v>261</v>
      </c>
      <c r="C468" s="155" t="s">
        <v>262</v>
      </c>
      <c r="D468" s="155">
        <v>5</v>
      </c>
      <c r="E468" t="s">
        <v>263</v>
      </c>
      <c r="F468" s="155">
        <v>0</v>
      </c>
      <c r="G468" t="s">
        <v>264</v>
      </c>
      <c r="H468" t="s">
        <v>264</v>
      </c>
      <c r="I468" t="s">
        <v>264</v>
      </c>
      <c r="J468" t="s">
        <v>264</v>
      </c>
      <c r="K468" s="155" t="str">
        <f>_xlfn.XLOOKUP(Table2_2[[#This Row],[load_case]],'Load summary(updated)'!$B$2:$B$44,'Load summary(updated)'!$A$2:$A$44)</f>
        <v>Horizontal Soil Pressure due to Pavement self-weight at Active Ka (Self-
weight)</v>
      </c>
      <c r="L468" s="155" t="str">
        <f>VLOOKUP(Table2_2[[#This Row],[load_combination]],'Load summary(original) and Ref'!B:AV,47,0)</f>
        <v>MAX VERT, MAX HORI,WL FL,SLS</v>
      </c>
    </row>
    <row r="469" spans="1:12" hidden="1" x14ac:dyDescent="0.3">
      <c r="A469" s="180" t="s">
        <v>5</v>
      </c>
      <c r="B469" s="155" t="s">
        <v>261</v>
      </c>
      <c r="C469" s="155" t="s">
        <v>262</v>
      </c>
      <c r="D469" s="181">
        <v>11</v>
      </c>
      <c r="E469" t="s">
        <v>263</v>
      </c>
      <c r="F469" s="181">
        <v>1</v>
      </c>
      <c r="G469" t="s">
        <v>264</v>
      </c>
      <c r="H469" t="s">
        <v>264</v>
      </c>
      <c r="I469" t="s">
        <v>264</v>
      </c>
      <c r="J469" t="s">
        <v>264</v>
      </c>
      <c r="K469" s="178" t="str">
        <f>_xlfn.XLOOKUP(Table2_2[[#This Row],[load_case]],'Load summary(updated)'!$B$2:$B$44,'Load summary(updated)'!$A$2:$A$44)</f>
        <v>Eff. Vertical Soil Pressure, WL at GL &amp; +1.0m &amp; base</v>
      </c>
      <c r="L469" s="178" t="str">
        <f>VLOOKUP(Table2_2[[#This Row],[load_combination]],'Load summary(original) and Ref'!B:AV,47,0)</f>
        <v>MAX VERT, MAX HORI,WL FL,SLS</v>
      </c>
    </row>
    <row r="470" spans="1:12" hidden="1" x14ac:dyDescent="0.3">
      <c r="A470" s="180" t="s">
        <v>5</v>
      </c>
      <c r="B470" s="155" t="s">
        <v>261</v>
      </c>
      <c r="C470" s="155" t="s">
        <v>262</v>
      </c>
      <c r="D470" s="181">
        <v>12</v>
      </c>
      <c r="E470" t="s">
        <v>263</v>
      </c>
      <c r="F470" s="181">
        <v>1</v>
      </c>
      <c r="G470" t="s">
        <v>264</v>
      </c>
      <c r="H470" t="s">
        <v>264</v>
      </c>
      <c r="I470" t="s">
        <v>264</v>
      </c>
      <c r="J470" t="s">
        <v>264</v>
      </c>
      <c r="K470" s="178" t="str">
        <f>_xlfn.XLOOKUP(Table2_2[[#This Row],[load_case]],'Load summary(updated)'!$B$2:$B$44,'Load summary(updated)'!$A$2:$A$44)</f>
        <v>Eff. Horizontal Soil Pressure at Rest, K0, WL at GL &amp; +1.0m &amp; base L&amp;R</v>
      </c>
      <c r="L470" s="178" t="str">
        <f>VLOOKUP(Table2_2[[#This Row],[load_combination]],'Load summary(original) and Ref'!B:AV,47,0)</f>
        <v>MAX VERT, MAX HORI,WL FL,SLS</v>
      </c>
    </row>
    <row r="471" spans="1:12" hidden="1" x14ac:dyDescent="0.3">
      <c r="A471" t="s">
        <v>5</v>
      </c>
      <c r="B471" s="155" t="s">
        <v>261</v>
      </c>
      <c r="C471" s="155" t="s">
        <v>262</v>
      </c>
      <c r="D471" s="155">
        <v>13</v>
      </c>
      <c r="E471" t="s">
        <v>263</v>
      </c>
      <c r="F471" s="155">
        <v>0</v>
      </c>
      <c r="G471" t="s">
        <v>264</v>
      </c>
      <c r="H471" t="s">
        <v>264</v>
      </c>
      <c r="I471" t="s">
        <v>264</v>
      </c>
      <c r="J471" t="s">
        <v>264</v>
      </c>
      <c r="K471" s="155" t="str">
        <f>_xlfn.XLOOKUP(Table2_2[[#This Row],[load_case]],'Load summary(updated)'!$B$2:$B$44,'Load summary(updated)'!$A$2:$A$44)</f>
        <v>Total Vertical Soil Pressure Roof, WT at 5.0m BGL</v>
      </c>
      <c r="L471" s="155" t="str">
        <f>VLOOKUP(Table2_2[[#This Row],[load_combination]],'Load summary(original) and Ref'!B:AV,47,0)</f>
        <v>MAX VERT, MAX HORI,WL FL,SLS</v>
      </c>
    </row>
    <row r="472" spans="1:12" hidden="1" x14ac:dyDescent="0.3">
      <c r="A472" t="s">
        <v>5</v>
      </c>
      <c r="B472" s="155" t="s">
        <v>261</v>
      </c>
      <c r="C472" s="155" t="s">
        <v>262</v>
      </c>
      <c r="D472" s="155">
        <v>14</v>
      </c>
      <c r="E472" t="s">
        <v>263</v>
      </c>
      <c r="F472" s="155">
        <v>0</v>
      </c>
      <c r="G472" t="s">
        <v>264</v>
      </c>
      <c r="H472" t="s">
        <v>264</v>
      </c>
      <c r="I472" t="s">
        <v>264</v>
      </c>
      <c r="J472" t="s">
        <v>264</v>
      </c>
      <c r="K472" s="155" t="str">
        <f>_xlfn.XLOOKUP(Table2_2[[#This Row],[load_case]],'Load summary(updated)'!$B$2:$B$44,'Load summary(updated)'!$A$2:$A$44)</f>
        <v xml:space="preserve">Eff. Horizontal Soil Pressure at Active, Ka, WT at 5.0mBGL L&amp;R </v>
      </c>
      <c r="L472" s="155" t="str">
        <f>VLOOKUP(Table2_2[[#This Row],[load_combination]],'Load summary(original) and Ref'!B:AV,47,0)</f>
        <v>MAX VERT, MAX HORI,WL FL,SLS</v>
      </c>
    </row>
    <row r="473" spans="1:12" hidden="1" x14ac:dyDescent="0.3">
      <c r="A473" t="s">
        <v>5</v>
      </c>
      <c r="B473" s="155" t="s">
        <v>261</v>
      </c>
      <c r="C473" s="155" t="s">
        <v>262</v>
      </c>
      <c r="D473" s="155">
        <v>15</v>
      </c>
      <c r="E473" t="s">
        <v>263</v>
      </c>
      <c r="F473" s="155">
        <v>0</v>
      </c>
      <c r="G473" t="s">
        <v>264</v>
      </c>
      <c r="H473" t="s">
        <v>264</v>
      </c>
      <c r="I473" t="s">
        <v>264</v>
      </c>
      <c r="J473" t="s">
        <v>264</v>
      </c>
      <c r="K473" s="155" t="str">
        <f>_xlfn.XLOOKUP(Table2_2[[#This Row],[load_case]],'Load summary(updated)'!$B$2:$B$44,'Load summary(updated)'!$A$2:$A$44)</f>
        <v>Eff. Vertical Soil Pressure, WL at base</v>
      </c>
      <c r="L473" s="155" t="str">
        <f>VLOOKUP(Table2_2[[#This Row],[load_combination]],'Load summary(original) and Ref'!B:AV,47,0)</f>
        <v>MAX VERT, MAX HORI,WL FL,SLS</v>
      </c>
    </row>
    <row r="474" spans="1:12" hidden="1" x14ac:dyDescent="0.3">
      <c r="A474" t="s">
        <v>5</v>
      </c>
      <c r="B474" s="155" t="s">
        <v>261</v>
      </c>
      <c r="C474" s="155" t="s">
        <v>262</v>
      </c>
      <c r="D474" s="155">
        <v>16</v>
      </c>
      <c r="E474" t="s">
        <v>263</v>
      </c>
      <c r="F474" s="155">
        <v>0</v>
      </c>
      <c r="G474" t="s">
        <v>264</v>
      </c>
      <c r="H474" t="s">
        <v>264</v>
      </c>
      <c r="I474" t="s">
        <v>264</v>
      </c>
      <c r="J474" t="s">
        <v>264</v>
      </c>
      <c r="K474" s="155" t="str">
        <f>_xlfn.XLOOKUP(Table2_2[[#This Row],[load_case]],'Load summary(updated)'!$B$2:$B$44,'Load summary(updated)'!$A$2:$A$44)</f>
        <v>Eff. Horizontal Soil Pressure at Rest, K0, WL at base (L&amp;R)</v>
      </c>
      <c r="L474" s="155" t="str">
        <f>VLOOKUP(Table2_2[[#This Row],[load_combination]],'Load summary(original) and Ref'!B:AV,47,0)</f>
        <v>MAX VERT, MAX HORI,WL FL,SLS</v>
      </c>
    </row>
    <row r="475" spans="1:12" hidden="1" x14ac:dyDescent="0.3">
      <c r="A475" t="s">
        <v>5</v>
      </c>
      <c r="B475" s="155" t="s">
        <v>261</v>
      </c>
      <c r="C475" s="155" t="s">
        <v>262</v>
      </c>
      <c r="D475" s="155">
        <v>17</v>
      </c>
      <c r="E475" t="s">
        <v>263</v>
      </c>
      <c r="F475" s="155">
        <v>0</v>
      </c>
      <c r="G475" t="s">
        <v>264</v>
      </c>
      <c r="H475" t="s">
        <v>264</v>
      </c>
      <c r="I475" t="s">
        <v>264</v>
      </c>
      <c r="J475" t="s">
        <v>264</v>
      </c>
      <c r="K475" s="155" t="str">
        <f>_xlfn.XLOOKUP(Table2_2[[#This Row],[load_case]],'Load summary(updated)'!$B$2:$B$44,'Load summary(updated)'!$A$2:$A$44)</f>
        <v xml:space="preserve">Eff. Vertical Soil Pressure Roof, 1.5m excavation above Roof Slab </v>
      </c>
      <c r="L475" s="155" t="str">
        <f>VLOOKUP(Table2_2[[#This Row],[load_combination]],'Load summary(original) and Ref'!B:AV,47,0)</f>
        <v>MAX VERT, MAX HORI,WL FL,SLS</v>
      </c>
    </row>
    <row r="476" spans="1:12" hidden="1" x14ac:dyDescent="0.3">
      <c r="A476" t="s">
        <v>5</v>
      </c>
      <c r="B476" s="155" t="s">
        <v>261</v>
      </c>
      <c r="C476" s="155" t="s">
        <v>262</v>
      </c>
      <c r="D476" s="155">
        <v>18</v>
      </c>
      <c r="E476" t="s">
        <v>263</v>
      </c>
      <c r="F476" s="155">
        <v>0</v>
      </c>
      <c r="G476" t="s">
        <v>264</v>
      </c>
      <c r="H476" t="s">
        <v>264</v>
      </c>
      <c r="I476" t="s">
        <v>264</v>
      </c>
      <c r="J476" t="s">
        <v>264</v>
      </c>
      <c r="K476" s="155" t="str">
        <f>_xlfn.XLOOKUP(Table2_2[[#This Row],[load_case]],'Load summary(updated)'!$B$2:$B$44,'Load summary(updated)'!$A$2:$A$44)</f>
        <v xml:space="preserve">Eff. Vertical Soil Pressure, WT at 1.5mBGL (L) and 4.5mBGL (R) </v>
      </c>
      <c r="L476" s="155" t="str">
        <f>VLOOKUP(Table2_2[[#This Row],[load_combination]],'Load summary(original) and Ref'!B:AV,47,0)</f>
        <v>MAX VERT, MAX HORI,WL FL,SLS</v>
      </c>
    </row>
    <row r="477" spans="1:12" hidden="1" x14ac:dyDescent="0.3">
      <c r="A477" t="s">
        <v>5</v>
      </c>
      <c r="B477" s="155" t="s">
        <v>261</v>
      </c>
      <c r="C477" s="155" t="s">
        <v>262</v>
      </c>
      <c r="D477" s="155">
        <v>19</v>
      </c>
      <c r="E477" t="s">
        <v>263</v>
      </c>
      <c r="F477" s="155">
        <v>0</v>
      </c>
      <c r="G477" t="s">
        <v>264</v>
      </c>
      <c r="H477" t="s">
        <v>264</v>
      </c>
      <c r="I477" t="s">
        <v>264</v>
      </c>
      <c r="J477" t="s">
        <v>264</v>
      </c>
      <c r="K477" s="155" t="str">
        <f>_xlfn.XLOOKUP(Table2_2[[#This Row],[load_case]],'Load summary(updated)'!$B$2:$B$44,'Load summary(updated)'!$A$2:$A$44)</f>
        <v>Eff. Horizontal Soil Pressure at Rest, K0, WT at 1.5mBGL (L) and 
4.5mBGL (R) L</v>
      </c>
      <c r="L477" s="155" t="str">
        <f>VLOOKUP(Table2_2[[#This Row],[load_combination]],'Load summary(original) and Ref'!B:AV,47,0)</f>
        <v>MAX VERT, MAX HORI,WL FL,SLS</v>
      </c>
    </row>
    <row r="478" spans="1:12" hidden="1" x14ac:dyDescent="0.3">
      <c r="A478" t="s">
        <v>5</v>
      </c>
      <c r="B478" s="155" t="s">
        <v>261</v>
      </c>
      <c r="C478" s="155" t="s">
        <v>262</v>
      </c>
      <c r="D478" s="155">
        <v>20</v>
      </c>
      <c r="E478" t="s">
        <v>263</v>
      </c>
      <c r="F478" s="155">
        <v>0</v>
      </c>
      <c r="G478" t="s">
        <v>264</v>
      </c>
      <c r="H478" t="s">
        <v>264</v>
      </c>
      <c r="I478" t="s">
        <v>264</v>
      </c>
      <c r="J478" t="s">
        <v>264</v>
      </c>
      <c r="K478" s="155" t="str">
        <f>_xlfn.XLOOKUP(Table2_2[[#This Row],[load_case]],'Load summary(updated)'!$B$2:$B$44,'Load summary(updated)'!$A$2:$A$44)</f>
        <v xml:space="preserve">Eff. Horizontal Soil Pressure at Active, Ka,, WT at 1.5mBGL (L) and 
4.5mBGL (R) R </v>
      </c>
      <c r="L478" s="155" t="str">
        <f>VLOOKUP(Table2_2[[#This Row],[load_combination]],'Load summary(original) and Ref'!B:AV,47,0)</f>
        <v>MAX VERT, MAX HORI,WL FL,SLS</v>
      </c>
    </row>
    <row r="479" spans="1:12" hidden="1" x14ac:dyDescent="0.3">
      <c r="A479" t="s">
        <v>5</v>
      </c>
      <c r="B479" s="155" t="s">
        <v>261</v>
      </c>
      <c r="C479" s="155" t="s">
        <v>262</v>
      </c>
      <c r="D479" s="155">
        <v>21</v>
      </c>
      <c r="E479" t="s">
        <v>263</v>
      </c>
      <c r="F479" s="155">
        <v>0</v>
      </c>
      <c r="G479" t="s">
        <v>264</v>
      </c>
      <c r="H479" t="s">
        <v>264</v>
      </c>
      <c r="I479" t="s">
        <v>264</v>
      </c>
      <c r="J479" t="s">
        <v>264</v>
      </c>
      <c r="K479" s="155" t="str">
        <f>_xlfn.XLOOKUP(Table2_2[[#This Row],[load_case]],'Load summary(updated)'!$B$2:$B$44,'Load summary(updated)'!$A$2:$A$44)</f>
        <v xml:space="preserve">Eff. Vertical Soil Pressure, WT at 1.5mBGL (R) and 4.5mBGL (L) </v>
      </c>
      <c r="L479" s="155" t="str">
        <f>VLOOKUP(Table2_2[[#This Row],[load_combination]],'Load summary(original) and Ref'!B:AV,47,0)</f>
        <v>MAX VERT, MAX HORI,WL FL,SLS</v>
      </c>
    </row>
    <row r="480" spans="1:12" hidden="1" x14ac:dyDescent="0.3">
      <c r="A480" t="s">
        <v>5</v>
      </c>
      <c r="B480" s="155" t="s">
        <v>261</v>
      </c>
      <c r="C480" s="155" t="s">
        <v>262</v>
      </c>
      <c r="D480" s="155">
        <v>22</v>
      </c>
      <c r="E480" t="s">
        <v>263</v>
      </c>
      <c r="F480" s="155">
        <v>0</v>
      </c>
      <c r="G480" t="s">
        <v>264</v>
      </c>
      <c r="H480" t="s">
        <v>264</v>
      </c>
      <c r="I480" t="s">
        <v>264</v>
      </c>
      <c r="J480" t="s">
        <v>264</v>
      </c>
      <c r="K480" s="155" t="str">
        <f>_xlfn.XLOOKUP(Table2_2[[#This Row],[load_case]],'Load summary(updated)'!$B$2:$B$44,'Load summary(updated)'!$A$2:$A$44)</f>
        <v>Eff. Horizontal Soil Pressure at Rest, K0,, WT at 1.5mBGL (R) and 
4.5mBGL (L) R</v>
      </c>
      <c r="L480" s="155" t="str">
        <f>VLOOKUP(Table2_2[[#This Row],[load_combination]],'Load summary(original) and Ref'!B:AV,47,0)</f>
        <v>MAX VERT, MAX HORI,WL FL,SLS</v>
      </c>
    </row>
    <row r="481" spans="1:12" hidden="1" x14ac:dyDescent="0.3">
      <c r="A481" t="s">
        <v>5</v>
      </c>
      <c r="B481" s="155" t="s">
        <v>261</v>
      </c>
      <c r="C481" s="155" t="s">
        <v>262</v>
      </c>
      <c r="D481" s="155">
        <v>23</v>
      </c>
      <c r="E481" t="s">
        <v>263</v>
      </c>
      <c r="F481" s="155">
        <v>0</v>
      </c>
      <c r="G481" t="s">
        <v>264</v>
      </c>
      <c r="H481" t="s">
        <v>264</v>
      </c>
      <c r="I481" t="s">
        <v>264</v>
      </c>
      <c r="J481" t="s">
        <v>264</v>
      </c>
      <c r="K481" s="155" t="str">
        <f>_xlfn.XLOOKUP(Table2_2[[#This Row],[load_case]],'Load summary(updated)'!$B$2:$B$44,'Load summary(updated)'!$A$2:$A$44)</f>
        <v>Eff. Horizontal Soil Pressure at Active, Ka,, WT at 1.5mBGL (R) and 
4.5mBGL (L)  L</v>
      </c>
      <c r="L481" s="155" t="str">
        <f>VLOOKUP(Table2_2[[#This Row],[load_combination]],'Load summary(original) and Ref'!B:AV,47,0)</f>
        <v>MAX VERT, MAX HORI,WL FL,SLS</v>
      </c>
    </row>
    <row r="482" spans="1:12" hidden="1" x14ac:dyDescent="0.3">
      <c r="A482" t="s">
        <v>5</v>
      </c>
      <c r="B482" s="155" t="s">
        <v>261</v>
      </c>
      <c r="C482" s="155" t="s">
        <v>262</v>
      </c>
      <c r="D482" s="155">
        <v>31</v>
      </c>
      <c r="E482" t="s">
        <v>263</v>
      </c>
      <c r="F482" s="155">
        <v>0</v>
      </c>
      <c r="G482" t="s">
        <v>264</v>
      </c>
      <c r="H482" t="s">
        <v>264</v>
      </c>
      <c r="I482" t="s">
        <v>264</v>
      </c>
      <c r="J482" t="s">
        <v>264</v>
      </c>
      <c r="K482" s="155" t="str">
        <f>_xlfn.XLOOKUP(Table2_2[[#This Row],[load_case]],'Load summary(updated)'!$B$2:$B$44,'Load summary(updated)'!$A$2:$A$44)</f>
        <v xml:space="preserve">Hydrostatic Vertical Roof, WT at GL </v>
      </c>
      <c r="L482" s="155" t="str">
        <f>VLOOKUP(Table2_2[[#This Row],[load_combination]],'Load summary(original) and Ref'!B:AV,47,0)</f>
        <v>MAX VERT, MAX HORI,WL FL,SLS</v>
      </c>
    </row>
    <row r="483" spans="1:12" hidden="1" x14ac:dyDescent="0.3">
      <c r="A483" t="s">
        <v>5</v>
      </c>
      <c r="B483" s="155" t="s">
        <v>261</v>
      </c>
      <c r="C483" s="155" t="s">
        <v>262</v>
      </c>
      <c r="D483" s="155">
        <v>32</v>
      </c>
      <c r="E483" t="s">
        <v>263</v>
      </c>
      <c r="F483" s="155">
        <v>0</v>
      </c>
      <c r="G483" t="s">
        <v>264</v>
      </c>
      <c r="H483" t="s">
        <v>264</v>
      </c>
      <c r="I483" t="s">
        <v>264</v>
      </c>
      <c r="J483" t="s">
        <v>264</v>
      </c>
      <c r="K483" s="155" t="str">
        <f>_xlfn.XLOOKUP(Table2_2[[#This Row],[load_case]],'Load summary(updated)'!$B$2:$B$44,'Load summary(updated)'!$A$2:$A$44)</f>
        <v xml:space="preserve">Hydrostatic Lateral , WT at GL L&amp;R </v>
      </c>
      <c r="L483" s="155" t="str">
        <f>VLOOKUP(Table2_2[[#This Row],[load_combination]],'Load summary(original) and Ref'!B:AV,47,0)</f>
        <v>MAX VERT, MAX HORI,WL FL,SLS</v>
      </c>
    </row>
    <row r="484" spans="1:12" hidden="1" x14ac:dyDescent="0.3">
      <c r="A484" t="s">
        <v>5</v>
      </c>
      <c r="B484" s="155" t="s">
        <v>261</v>
      </c>
      <c r="C484" s="155" t="s">
        <v>262</v>
      </c>
      <c r="D484" s="155">
        <v>33</v>
      </c>
      <c r="E484" t="s">
        <v>263</v>
      </c>
      <c r="F484" s="155">
        <v>0</v>
      </c>
      <c r="G484" t="s">
        <v>264</v>
      </c>
      <c r="H484" t="s">
        <v>264</v>
      </c>
      <c r="I484" t="s">
        <v>264</v>
      </c>
      <c r="J484" t="s">
        <v>264</v>
      </c>
      <c r="K484" s="155" t="str">
        <f>_xlfn.XLOOKUP(Table2_2[[#This Row],[load_case]],'Load summary(updated)'!$B$2:$B$44,'Load summary(updated)'!$A$2:$A$44)</f>
        <v xml:space="preserve">Hydrostatic Uplift Base, WT at GL </v>
      </c>
      <c r="L484" s="155" t="str">
        <f>VLOOKUP(Table2_2[[#This Row],[load_combination]],'Load summary(original) and Ref'!B:AV,47,0)</f>
        <v>MAX VERT, MAX HORI,WL FL,SLS</v>
      </c>
    </row>
    <row r="485" spans="1:12" hidden="1" x14ac:dyDescent="0.3">
      <c r="A485" s="180" t="s">
        <v>5</v>
      </c>
      <c r="B485" s="155" t="s">
        <v>261</v>
      </c>
      <c r="C485" s="155" t="s">
        <v>262</v>
      </c>
      <c r="D485" s="181">
        <v>34</v>
      </c>
      <c r="E485" t="s">
        <v>263</v>
      </c>
      <c r="F485" s="181">
        <v>1</v>
      </c>
      <c r="G485" t="s">
        <v>264</v>
      </c>
      <c r="H485" t="s">
        <v>264</v>
      </c>
      <c r="I485" t="s">
        <v>264</v>
      </c>
      <c r="J485" t="s">
        <v>264</v>
      </c>
      <c r="K485" s="178" t="str">
        <f>_xlfn.XLOOKUP(Table2_2[[#This Row],[load_case]],'Load summary(updated)'!$B$2:$B$44,'Load summary(updated)'!$A$2:$A$44)</f>
        <v>Hydrostatic Vertical Roof, WT at FL +1.0m,Hydrostatic Lateral , WT at FL +1.0m  L&amp;R, Hydrostatic Uplift Base, WT at FL +1.0m</v>
      </c>
      <c r="L485" s="178" t="str">
        <f>VLOOKUP(Table2_2[[#This Row],[load_combination]],'Load summary(original) and Ref'!B:AV,47,0)</f>
        <v>MAX VERT, MAX HORI,WL FL,SLS</v>
      </c>
    </row>
    <row r="486" spans="1:12" hidden="1" x14ac:dyDescent="0.3">
      <c r="A486" t="s">
        <v>5</v>
      </c>
      <c r="B486" s="155" t="s">
        <v>261</v>
      </c>
      <c r="C486" s="155" t="s">
        <v>262</v>
      </c>
      <c r="D486" s="155">
        <v>35</v>
      </c>
      <c r="E486" t="s">
        <v>263</v>
      </c>
      <c r="F486" s="155">
        <v>0</v>
      </c>
      <c r="G486" t="s">
        <v>264</v>
      </c>
      <c r="H486" t="s">
        <v>264</v>
      </c>
      <c r="I486" t="s">
        <v>264</v>
      </c>
      <c r="J486" t="s">
        <v>264</v>
      </c>
      <c r="K486" s="155" t="str">
        <f>_xlfn.XLOOKUP(Table2_2[[#This Row],[load_case]],'Load summary(updated)'!$B$2:$B$44,'Load summary(updated)'!$A$2:$A$44)</f>
        <v xml:space="preserve">35-Hydrostatic Vertical + Uplift Pressure ; WT at 5m Below GL </v>
      </c>
      <c r="L486" s="155" t="str">
        <f>VLOOKUP(Table2_2[[#This Row],[load_combination]],'Load summary(original) and Ref'!B:AV,47,0)</f>
        <v>MAX VERT, MAX HORI,WL FL,SLS</v>
      </c>
    </row>
    <row r="487" spans="1:12" hidden="1" x14ac:dyDescent="0.3">
      <c r="A487" t="s">
        <v>5</v>
      </c>
      <c r="B487" s="155" t="s">
        <v>261</v>
      </c>
      <c r="C487" s="155" t="s">
        <v>262</v>
      </c>
      <c r="D487" s="155">
        <v>36</v>
      </c>
      <c r="E487" t="s">
        <v>263</v>
      </c>
      <c r="F487" s="155">
        <v>0</v>
      </c>
      <c r="G487" t="s">
        <v>264</v>
      </c>
      <c r="H487" t="s">
        <v>264</v>
      </c>
      <c r="I487" t="s">
        <v>264</v>
      </c>
      <c r="J487" t="s">
        <v>264</v>
      </c>
      <c r="K487" s="155" t="str">
        <f>_xlfn.XLOOKUP(Table2_2[[#This Row],[load_case]],'Load summary(updated)'!$B$2:$B$44,'Load summary(updated)'!$A$2:$A$44)</f>
        <v>36-Hydrostatic Lateral Pressure ( Left &amp; Right); WT at 5m Below GL</v>
      </c>
      <c r="L487" s="155" t="str">
        <f>VLOOKUP(Table2_2[[#This Row],[load_combination]],'Load summary(original) and Ref'!B:AV,47,0)</f>
        <v>MAX VERT, MAX HORI,WL FL,SLS</v>
      </c>
    </row>
    <row r="488" spans="1:12" hidden="1" x14ac:dyDescent="0.3">
      <c r="A488" t="s">
        <v>5</v>
      </c>
      <c r="B488" s="155" t="s">
        <v>261</v>
      </c>
      <c r="C488" s="155" t="s">
        <v>262</v>
      </c>
      <c r="D488" s="155">
        <v>37</v>
      </c>
      <c r="E488" t="s">
        <v>263</v>
      </c>
      <c r="F488" s="155">
        <v>0</v>
      </c>
      <c r="G488" t="s">
        <v>264</v>
      </c>
      <c r="H488" t="s">
        <v>264</v>
      </c>
      <c r="I488" t="s">
        <v>264</v>
      </c>
      <c r="J488" t="s">
        <v>264</v>
      </c>
      <c r="K488" s="155" t="str">
        <f>_xlfn.XLOOKUP(Table2_2[[#This Row],[load_case]],'Load summary(updated)'!$B$2:$B$44,'Load summary(updated)'!$A$2:$A$44)</f>
        <v>37-Hydrostatic Vertical and Uplift (Roof &amp; Base); WT at 1.5m below GL due to excavation</v>
      </c>
      <c r="L488" s="155" t="str">
        <f>VLOOKUP(Table2_2[[#This Row],[load_combination]],'Load summary(original) and Ref'!B:AV,47,0)</f>
        <v>MAX VERT, MAX HORI,WL FL,SLS</v>
      </c>
    </row>
    <row r="489" spans="1:12" hidden="1" x14ac:dyDescent="0.3">
      <c r="A489" t="s">
        <v>5</v>
      </c>
      <c r="B489" s="155" t="s">
        <v>261</v>
      </c>
      <c r="C489" s="155" t="s">
        <v>262</v>
      </c>
      <c r="D489" s="155">
        <v>38</v>
      </c>
      <c r="E489" t="s">
        <v>263</v>
      </c>
      <c r="F489" s="155">
        <v>0</v>
      </c>
      <c r="G489" t="s">
        <v>264</v>
      </c>
      <c r="H489" t="s">
        <v>264</v>
      </c>
      <c r="I489" t="s">
        <v>264</v>
      </c>
      <c r="J489" t="s">
        <v>264</v>
      </c>
      <c r="K489" s="155" t="str">
        <f>_xlfn.XLOOKUP(Table2_2[[#This Row],[load_case]],'Load summary(updated)'!$B$2:$B$44,'Load summary(updated)'!$A$2:$A$44)</f>
        <v>38-Hydrostatic Vertical Pressure (Roof); WT at 1.5m Below GL  &amp; 4.5m below GL (Right)</v>
      </c>
      <c r="L489" s="155" t="str">
        <f>VLOOKUP(Table2_2[[#This Row],[load_combination]],'Load summary(original) and Ref'!B:AV,47,0)</f>
        <v>MAX VERT, MAX HORI,WL FL,SLS</v>
      </c>
    </row>
    <row r="490" spans="1:12" hidden="1" x14ac:dyDescent="0.3">
      <c r="A490" t="s">
        <v>5</v>
      </c>
      <c r="B490" s="155" t="s">
        <v>261</v>
      </c>
      <c r="C490" s="155" t="s">
        <v>262</v>
      </c>
      <c r="D490" s="155">
        <v>39</v>
      </c>
      <c r="E490" t="s">
        <v>263</v>
      </c>
      <c r="F490" s="155">
        <v>0</v>
      </c>
      <c r="G490" t="s">
        <v>264</v>
      </c>
      <c r="H490" t="s">
        <v>264</v>
      </c>
      <c r="I490" t="s">
        <v>264</v>
      </c>
      <c r="J490" t="s">
        <v>264</v>
      </c>
      <c r="K490" s="155" t="str">
        <f>_xlfn.XLOOKUP(Table2_2[[#This Row],[load_case]],'Load summary(updated)'!$B$2:$B$44,'Load summary(updated)'!$A$2:$A$44)</f>
        <v>39-Hydrostatic Lateral Pressure(Left &amp; Right); WT at 1.5m Below GL &amp; 4.5m below GL (Right)</v>
      </c>
      <c r="L490" s="155" t="str">
        <f>VLOOKUP(Table2_2[[#This Row],[load_combination]],'Load summary(original) and Ref'!B:AV,47,0)</f>
        <v>MAX VERT, MAX HORI,WL FL,SLS</v>
      </c>
    </row>
    <row r="491" spans="1:12" hidden="1" x14ac:dyDescent="0.3">
      <c r="A491" t="s">
        <v>5</v>
      </c>
      <c r="B491" s="155" t="s">
        <v>261</v>
      </c>
      <c r="C491" s="155" t="s">
        <v>262</v>
      </c>
      <c r="D491" s="155">
        <v>40</v>
      </c>
      <c r="E491" t="s">
        <v>263</v>
      </c>
      <c r="F491" s="155">
        <v>0</v>
      </c>
      <c r="G491" t="s">
        <v>264</v>
      </c>
      <c r="H491" t="s">
        <v>264</v>
      </c>
      <c r="I491" t="s">
        <v>264</v>
      </c>
      <c r="J491" t="s">
        <v>264</v>
      </c>
      <c r="K491" s="155" t="str">
        <f>_xlfn.XLOOKUP(Table2_2[[#This Row],[load_case]],'Load summary(updated)'!$B$2:$B$44,'Load summary(updated)'!$A$2:$A$44)</f>
        <v>40-Uplift (Base); WT at 1.5m Below GL &amp; 4.5m below GL (Right)</v>
      </c>
      <c r="L491" s="155" t="str">
        <f>VLOOKUP(Table2_2[[#This Row],[load_combination]],'Load summary(original) and Ref'!B:AV,47,0)</f>
        <v>MAX VERT, MAX HORI,WL FL,SLS</v>
      </c>
    </row>
    <row r="492" spans="1:12" hidden="1" x14ac:dyDescent="0.3">
      <c r="A492" t="s">
        <v>5</v>
      </c>
      <c r="B492" s="155" t="s">
        <v>261</v>
      </c>
      <c r="C492" s="155" t="s">
        <v>262</v>
      </c>
      <c r="D492" s="155">
        <v>41</v>
      </c>
      <c r="E492" t="s">
        <v>263</v>
      </c>
      <c r="F492" s="155">
        <v>0</v>
      </c>
      <c r="G492" t="s">
        <v>264</v>
      </c>
      <c r="H492" t="s">
        <v>264</v>
      </c>
      <c r="I492" t="s">
        <v>264</v>
      </c>
      <c r="J492" t="s">
        <v>264</v>
      </c>
      <c r="K492" s="155" t="str">
        <f>_xlfn.XLOOKUP(Table2_2[[#This Row],[load_case]],'Load summary(updated)'!$B$2:$B$44,'Load summary(updated)'!$A$2:$A$44)</f>
        <v>41-Hydrostatic Vertical Pressure (Roof); WT at 4.5m Below GL  &amp; 1.5m below GL (Right)</v>
      </c>
      <c r="L492" s="155" t="str">
        <f>VLOOKUP(Table2_2[[#This Row],[load_combination]],'Load summary(original) and Ref'!B:AV,47,0)</f>
        <v>MAX VERT, MAX HORI,WL FL,SLS</v>
      </c>
    </row>
    <row r="493" spans="1:12" hidden="1" x14ac:dyDescent="0.3">
      <c r="A493" t="s">
        <v>5</v>
      </c>
      <c r="B493" s="155" t="s">
        <v>261</v>
      </c>
      <c r="C493" s="155" t="s">
        <v>262</v>
      </c>
      <c r="D493" s="155">
        <v>42</v>
      </c>
      <c r="E493" t="s">
        <v>263</v>
      </c>
      <c r="F493" s="155">
        <v>0</v>
      </c>
      <c r="G493" t="s">
        <v>264</v>
      </c>
      <c r="H493" t="s">
        <v>264</v>
      </c>
      <c r="I493" t="s">
        <v>264</v>
      </c>
      <c r="J493" t="s">
        <v>264</v>
      </c>
      <c r="K493" s="155" t="str">
        <f>_xlfn.XLOOKUP(Table2_2[[#This Row],[load_case]],'Load summary(updated)'!$B$2:$B$44,'Load summary(updated)'!$A$2:$A$44)</f>
        <v>42-Hydrostatic Lateral Pressure(Left &amp; Right); WT at 4.5m Below GL &amp; 1.5m below GL (Right)</v>
      </c>
      <c r="L493" s="155" t="str">
        <f>VLOOKUP(Table2_2[[#This Row],[load_combination]],'Load summary(original) and Ref'!B:AV,47,0)</f>
        <v>MAX VERT, MAX HORI,WL FL,SLS</v>
      </c>
    </row>
    <row r="494" spans="1:12" hidden="1" x14ac:dyDescent="0.3">
      <c r="A494" t="s">
        <v>5</v>
      </c>
      <c r="B494" s="155" t="s">
        <v>261</v>
      </c>
      <c r="C494" s="155" t="s">
        <v>262</v>
      </c>
      <c r="D494" s="155">
        <v>43</v>
      </c>
      <c r="E494" t="s">
        <v>263</v>
      </c>
      <c r="F494" s="155">
        <v>0</v>
      </c>
      <c r="G494" t="s">
        <v>264</v>
      </c>
      <c r="H494" t="s">
        <v>264</v>
      </c>
      <c r="I494" t="s">
        <v>264</v>
      </c>
      <c r="J494" t="s">
        <v>264</v>
      </c>
      <c r="K494" s="155" t="str">
        <f>_xlfn.XLOOKUP(Table2_2[[#This Row],[load_case]],'Load summary(updated)'!$B$2:$B$44,'Load summary(updated)'!$A$2:$A$44)</f>
        <v>43-Uplift (Base); WT at 4.5m Below GL &amp; 1.5m below GL (Right)</v>
      </c>
      <c r="L494" s="155" t="str">
        <f>VLOOKUP(Table2_2[[#This Row],[load_combination]],'Load summary(original) and Ref'!B:AV,47,0)</f>
        <v>MAX VERT, MAX HORI,WL FL,SLS</v>
      </c>
    </row>
    <row r="495" spans="1:12" hidden="1" x14ac:dyDescent="0.3">
      <c r="A495" s="180" t="s">
        <v>5</v>
      </c>
      <c r="B495" s="155" t="s">
        <v>261</v>
      </c>
      <c r="C495" s="155" t="s">
        <v>262</v>
      </c>
      <c r="D495" s="181">
        <v>51</v>
      </c>
      <c r="E495" t="s">
        <v>263</v>
      </c>
      <c r="F495" s="181">
        <v>1</v>
      </c>
      <c r="G495" t="s">
        <v>264</v>
      </c>
      <c r="H495" t="s">
        <v>264</v>
      </c>
      <c r="I495" t="s">
        <v>264</v>
      </c>
      <c r="J495" t="s">
        <v>264</v>
      </c>
      <c r="K495" s="178" t="str">
        <f>_xlfn.XLOOKUP(Table2_2[[#This Row],[load_case]],'Load summary(updated)'!$B$2:$B$44,'Load summary(updated)'!$A$2:$A$44)</f>
        <v>51-Internal Live Load</v>
      </c>
      <c r="L495" s="178" t="str">
        <f>VLOOKUP(Table2_2[[#This Row],[load_combination]],'Load summary(original) and Ref'!B:AV,47,0)</f>
        <v>MAX VERT, MAX HORI,WL FL,SLS</v>
      </c>
    </row>
    <row r="496" spans="1:12" hidden="1" x14ac:dyDescent="0.3">
      <c r="A496" t="s">
        <v>5</v>
      </c>
      <c r="B496" s="155" t="s">
        <v>261</v>
      </c>
      <c r="C496" s="155" t="s">
        <v>262</v>
      </c>
      <c r="D496" s="155">
        <v>52</v>
      </c>
      <c r="E496" t="s">
        <v>263</v>
      </c>
      <c r="F496" s="155">
        <v>0</v>
      </c>
      <c r="G496" t="s">
        <v>264</v>
      </c>
      <c r="H496" t="s">
        <v>264</v>
      </c>
      <c r="I496" t="s">
        <v>264</v>
      </c>
      <c r="J496" t="s">
        <v>264</v>
      </c>
      <c r="K496" s="155" t="str">
        <f>_xlfn.XLOOKUP(Table2_2[[#This Row],[load_case]],'Load summary(updated)'!$B$2:$B$44,'Load summary(updated)'!$A$2:$A$44)</f>
        <v>52-Surcharge (Roof)</v>
      </c>
      <c r="L496" s="155" t="str">
        <f>VLOOKUP(Table2_2[[#This Row],[load_combination]],'Load summary(original) and Ref'!B:AV,47,0)</f>
        <v>MAX VERT, MAX HORI,WL FL,SLS</v>
      </c>
    </row>
    <row r="497" spans="1:12" hidden="1" x14ac:dyDescent="0.3">
      <c r="A497" t="s">
        <v>5</v>
      </c>
      <c r="B497" s="155" t="s">
        <v>261</v>
      </c>
      <c r="C497" s="155" t="s">
        <v>262</v>
      </c>
      <c r="D497" s="155">
        <v>53</v>
      </c>
      <c r="E497" t="s">
        <v>263</v>
      </c>
      <c r="F497" s="155">
        <v>0</v>
      </c>
      <c r="G497" t="s">
        <v>264</v>
      </c>
      <c r="H497" t="s">
        <v>264</v>
      </c>
      <c r="I497" t="s">
        <v>264</v>
      </c>
      <c r="J497" t="s">
        <v>264</v>
      </c>
      <c r="K497" s="155" t="str">
        <f>_xlfn.XLOOKUP(Table2_2[[#This Row],[load_case]],'Load summary(updated)'!$B$2:$B$44,'Load summary(updated)'!$A$2:$A$44)</f>
        <v>53-Lateral Surcharge (Left &amp; Right)</v>
      </c>
      <c r="L497" s="155" t="str">
        <f>VLOOKUP(Table2_2[[#This Row],[load_combination]],'Load summary(original) and Ref'!B:AV,47,0)</f>
        <v>MAX VERT, MAX HORI,WL FL,SLS</v>
      </c>
    </row>
    <row r="498" spans="1:12" hidden="1" x14ac:dyDescent="0.3">
      <c r="A498" t="s">
        <v>5</v>
      </c>
      <c r="B498" s="155" t="s">
        <v>261</v>
      </c>
      <c r="C498" s="155" t="s">
        <v>262</v>
      </c>
      <c r="D498" s="155">
        <v>54.1</v>
      </c>
      <c r="E498" t="s">
        <v>263</v>
      </c>
      <c r="F498" s="155">
        <v>0</v>
      </c>
      <c r="G498" t="s">
        <v>264</v>
      </c>
      <c r="H498" t="s">
        <v>264</v>
      </c>
      <c r="I498" t="s">
        <v>264</v>
      </c>
      <c r="J498" t="s">
        <v>264</v>
      </c>
      <c r="K498" s="155" t="str">
        <f>_xlfn.XLOOKUP(Table2_2[[#This Row],[load_case]],'Load summary(updated)'!$B$2:$B$44,'Load summary(updated)'!$A$2:$A$44)</f>
        <v>54-Lateral Surcharge (Left)  k0</v>
      </c>
      <c r="L498" s="155" t="str">
        <f>VLOOKUP(Table2_2[[#This Row],[load_combination]],'Load summary(original) and Ref'!B:AV,47,0)</f>
        <v>MAX VERT, MAX HORI,WL FL,SLS</v>
      </c>
    </row>
    <row r="499" spans="1:12" hidden="1" x14ac:dyDescent="0.3">
      <c r="A499" t="s">
        <v>5</v>
      </c>
      <c r="B499" s="155" t="s">
        <v>261</v>
      </c>
      <c r="C499" s="155" t="s">
        <v>262</v>
      </c>
      <c r="D499" s="155">
        <v>54.2</v>
      </c>
      <c r="E499" t="s">
        <v>263</v>
      </c>
      <c r="F499" s="155">
        <v>0</v>
      </c>
      <c r="G499" t="s">
        <v>264</v>
      </c>
      <c r="H499" t="s">
        <v>264</v>
      </c>
      <c r="I499" t="s">
        <v>264</v>
      </c>
      <c r="J499" t="s">
        <v>264</v>
      </c>
      <c r="K499" s="155" t="str">
        <f>_xlfn.XLOOKUP(Table2_2[[#This Row],[load_case]],'Load summary(updated)'!$B$2:$B$44,'Load summary(updated)'!$A$2:$A$44)</f>
        <v>54-Lateral Surcharge (Left)  ka</v>
      </c>
      <c r="L499" s="155" t="str">
        <f>VLOOKUP(Table2_2[[#This Row],[load_combination]],'Load summary(original) and Ref'!B:AV,47,0)</f>
        <v>MAX VERT, MAX HORI,WL FL,SLS</v>
      </c>
    </row>
    <row r="500" spans="1:12" hidden="1" x14ac:dyDescent="0.3">
      <c r="A500" t="s">
        <v>5</v>
      </c>
      <c r="B500" s="155" t="s">
        <v>261</v>
      </c>
      <c r="C500" s="155" t="s">
        <v>262</v>
      </c>
      <c r="D500" s="155">
        <v>55.1</v>
      </c>
      <c r="E500" t="s">
        <v>263</v>
      </c>
      <c r="F500" s="155">
        <v>0</v>
      </c>
      <c r="G500" t="s">
        <v>264</v>
      </c>
      <c r="H500" t="s">
        <v>264</v>
      </c>
      <c r="I500" t="s">
        <v>264</v>
      </c>
      <c r="J500" t="s">
        <v>264</v>
      </c>
      <c r="K500" s="155" t="str">
        <f>_xlfn.XLOOKUP(Table2_2[[#This Row],[load_case]],'Load summary(updated)'!$B$2:$B$44,'Load summary(updated)'!$A$2:$A$44)</f>
        <v>55-Lateral Surcharge (Right) k0</v>
      </c>
      <c r="L500" s="155" t="str">
        <f>VLOOKUP(Table2_2[[#This Row],[load_combination]],'Load summary(original) and Ref'!B:AV,47,0)</f>
        <v>MAX VERT, MAX HORI,WL FL,SLS</v>
      </c>
    </row>
    <row r="501" spans="1:12" hidden="1" x14ac:dyDescent="0.3">
      <c r="A501" t="s">
        <v>5</v>
      </c>
      <c r="B501" s="155" t="s">
        <v>261</v>
      </c>
      <c r="C501" s="155" t="s">
        <v>262</v>
      </c>
      <c r="D501" s="155">
        <v>55.2</v>
      </c>
      <c r="E501" t="s">
        <v>263</v>
      </c>
      <c r="F501" s="155">
        <v>0</v>
      </c>
      <c r="G501" t="s">
        <v>264</v>
      </c>
      <c r="H501" t="s">
        <v>264</v>
      </c>
      <c r="I501" t="s">
        <v>264</v>
      </c>
      <c r="J501" t="s">
        <v>264</v>
      </c>
      <c r="K501" s="155" t="str">
        <f>_xlfn.XLOOKUP(Table2_2[[#This Row],[load_case]],'Load summary(updated)'!$B$2:$B$44,'Load summary(updated)'!$A$2:$A$44)</f>
        <v>55-Lateral Surcharge (Right) ka</v>
      </c>
      <c r="L501" s="155" t="str">
        <f>VLOOKUP(Table2_2[[#This Row],[load_combination]],'Load summary(original) and Ref'!B:AV,47,0)</f>
        <v>MAX VERT, MAX HORI,WL FL,SLS</v>
      </c>
    </row>
    <row r="502" spans="1:12" hidden="1" x14ac:dyDescent="0.3">
      <c r="A502" t="s">
        <v>5</v>
      </c>
      <c r="B502" s="155" t="s">
        <v>261</v>
      </c>
      <c r="C502" s="155" t="s">
        <v>262</v>
      </c>
      <c r="D502" s="155">
        <v>56</v>
      </c>
      <c r="E502" t="s">
        <v>263</v>
      </c>
      <c r="F502" s="155">
        <v>0</v>
      </c>
      <c r="G502" t="s">
        <v>264</v>
      </c>
      <c r="H502" t="s">
        <v>264</v>
      </c>
      <c r="I502" t="s">
        <v>264</v>
      </c>
      <c r="J502" t="s">
        <v>264</v>
      </c>
      <c r="K502" s="155" t="str">
        <f>_xlfn.XLOOKUP(Table2_2[[#This Row],[load_case]],'Load summary(updated)'!$B$2:$B$44,'Load summary(updated)'!$A$2:$A$44)</f>
        <v>56-Construction Load (Roof)</v>
      </c>
      <c r="L502" s="155" t="str">
        <f>VLOOKUP(Table2_2[[#This Row],[load_combination]],'Load summary(original) and Ref'!B:AV,47,0)</f>
        <v>MAX VERT, MAX HORI,WL FL,SLS</v>
      </c>
    </row>
    <row r="503" spans="1:12" hidden="1" x14ac:dyDescent="0.3">
      <c r="A503" t="s">
        <v>5</v>
      </c>
      <c r="B503" s="155" t="s">
        <v>261</v>
      </c>
      <c r="C503" s="155" t="s">
        <v>262</v>
      </c>
      <c r="D503" s="155">
        <v>57</v>
      </c>
      <c r="E503" t="s">
        <v>263</v>
      </c>
      <c r="F503" s="155">
        <v>0</v>
      </c>
      <c r="G503" t="s">
        <v>264</v>
      </c>
      <c r="H503" t="s">
        <v>264</v>
      </c>
      <c r="I503" t="s">
        <v>264</v>
      </c>
      <c r="J503" t="s">
        <v>264</v>
      </c>
      <c r="K503" s="155" t="str">
        <f>_xlfn.XLOOKUP(Table2_2[[#This Row],[load_case]],'Load summary(updated)'!$B$2:$B$44,'Load summary(updated)'!$A$2:$A$44)</f>
        <v>57-Lateral Construction (Left &amp; Right)</v>
      </c>
      <c r="L503" s="155" t="str">
        <f>VLOOKUP(Table2_2[[#This Row],[load_combination]],'Load summary(original) and Ref'!B:AV,47,0)</f>
        <v>MAX VERT, MAX HORI,WL FL,SLS</v>
      </c>
    </row>
    <row r="504" spans="1:12" hidden="1" x14ac:dyDescent="0.3">
      <c r="A504" t="s">
        <v>5</v>
      </c>
      <c r="B504" s="155" t="s">
        <v>261</v>
      </c>
      <c r="C504" s="155" t="s">
        <v>262</v>
      </c>
      <c r="D504" s="155">
        <v>17.100000000000001</v>
      </c>
      <c r="E504" t="s">
        <v>263</v>
      </c>
      <c r="F504" s="155">
        <v>0</v>
      </c>
      <c r="G504" t="s">
        <v>264</v>
      </c>
      <c r="H504" t="s">
        <v>264</v>
      </c>
      <c r="I504" t="s">
        <v>264</v>
      </c>
      <c r="J504" t="s">
        <v>264</v>
      </c>
      <c r="K504" s="155" t="str">
        <f>_xlfn.XLOOKUP(Table2_2[[#This Row],[load_case]],'Load summary(updated)'!$B$2:$B$44,'Load summary(updated)'!$A$2:$A$44)</f>
        <v xml:space="preserve">Eff. Vertical Soil Pressure Roof, 4.5m excavation above Roof Slab </v>
      </c>
      <c r="L504" s="155" t="str">
        <f>VLOOKUP(Table2_2[[#This Row],[load_combination]],'Load summary(original) and Ref'!B:AV,47,0)</f>
        <v>MAX VERT, MAX HORI,WL FL,SLS</v>
      </c>
    </row>
    <row r="505" spans="1:12" hidden="1" x14ac:dyDescent="0.3">
      <c r="A505" t="s">
        <v>5</v>
      </c>
      <c r="B505" s="155" t="s">
        <v>261</v>
      </c>
      <c r="C505" s="155" t="s">
        <v>262</v>
      </c>
      <c r="D505" s="155">
        <v>31.1</v>
      </c>
      <c r="E505" t="s">
        <v>263</v>
      </c>
      <c r="F505" s="155">
        <v>0</v>
      </c>
      <c r="G505" t="s">
        <v>264</v>
      </c>
      <c r="H505" t="s">
        <v>264</v>
      </c>
      <c r="I505" t="s">
        <v>264</v>
      </c>
      <c r="J505" t="s">
        <v>264</v>
      </c>
      <c r="K505" s="155" t="str">
        <f>_xlfn.XLOOKUP(Table2_2[[#This Row],[load_case]],'Load summary(updated)'!$B$2:$B$44,'Load summary(updated)'!$A$2:$A$44)</f>
        <v>Hydrostatic Vertical Roof, WT 4.5m BGL</v>
      </c>
      <c r="L505" s="155" t="str">
        <f>VLOOKUP(Table2_2[[#This Row],[load_combination]],'Load summary(original) and Ref'!B:AV,47,0)</f>
        <v>MAX VERT, MAX HORI,WL FL,SLS</v>
      </c>
    </row>
    <row r="506" spans="1:12" hidden="1" x14ac:dyDescent="0.3">
      <c r="A506" s="180" t="s">
        <v>7</v>
      </c>
      <c r="B506" s="155" t="s">
        <v>261</v>
      </c>
      <c r="C506" s="155" t="s">
        <v>262</v>
      </c>
      <c r="D506" s="181">
        <v>1</v>
      </c>
      <c r="E506" t="s">
        <v>263</v>
      </c>
      <c r="F506" s="181">
        <v>1</v>
      </c>
      <c r="G506" t="s">
        <v>264</v>
      </c>
      <c r="H506" t="s">
        <v>264</v>
      </c>
      <c r="I506" t="s">
        <v>264</v>
      </c>
      <c r="J506" t="s">
        <v>264</v>
      </c>
      <c r="K506" s="178" t="str">
        <f>_xlfn.XLOOKUP(Table2_2[[#This Row],[load_case]],'Load summary(updated)'!$B$2:$B$44,'Load summary(updated)'!$A$2:$A$44)</f>
        <v>Self weight (Self-weight)</v>
      </c>
      <c r="L506" s="178" t="str">
        <f>VLOOKUP(Table2_2[[#This Row],[load_combination]],'Load summary(original) and Ref'!B:AV,47,0)</f>
        <v>MAX VERT, MAX HORI,WL BASE END CONSTR,SLS NO LL</v>
      </c>
    </row>
    <row r="507" spans="1:12" hidden="1" x14ac:dyDescent="0.3">
      <c r="A507" s="180" t="s">
        <v>7</v>
      </c>
      <c r="B507" s="155" t="s">
        <v>261</v>
      </c>
      <c r="C507" s="155" t="s">
        <v>262</v>
      </c>
      <c r="D507" s="181">
        <v>2</v>
      </c>
      <c r="E507" t="s">
        <v>263</v>
      </c>
      <c r="F507" s="181">
        <v>1</v>
      </c>
      <c r="G507" t="s">
        <v>264</v>
      </c>
      <c r="H507" t="s">
        <v>264</v>
      </c>
      <c r="I507" t="s">
        <v>264</v>
      </c>
      <c r="J507" t="s">
        <v>264</v>
      </c>
      <c r="K507" s="178" t="str">
        <f>_xlfn.XLOOKUP(Table2_2[[#This Row],[load_case]],'Load summary(updated)'!$B$2:$B$44,'Load summary(updated)'!$A$2:$A$44)</f>
        <v>Permanent Superimposed Dead Load (Self-weight)</v>
      </c>
      <c r="L507" s="178" t="str">
        <f>VLOOKUP(Table2_2[[#This Row],[load_combination]],'Load summary(original) and Ref'!B:AV,47,0)</f>
        <v>MAX VERT, MAX HORI,WL BASE END CONSTR,SLS NO LL</v>
      </c>
    </row>
    <row r="508" spans="1:12" hidden="1" x14ac:dyDescent="0.3">
      <c r="A508" s="180" t="s">
        <v>7</v>
      </c>
      <c r="B508" s="155" t="s">
        <v>261</v>
      </c>
      <c r="C508" s="155" t="s">
        <v>262</v>
      </c>
      <c r="D508" s="181">
        <v>3</v>
      </c>
      <c r="E508" t="s">
        <v>263</v>
      </c>
      <c r="F508" s="181">
        <v>1</v>
      </c>
      <c r="G508" t="s">
        <v>264</v>
      </c>
      <c r="H508" t="s">
        <v>264</v>
      </c>
      <c r="I508" t="s">
        <v>264</v>
      </c>
      <c r="J508" t="s">
        <v>264</v>
      </c>
      <c r="K508" s="178" t="str">
        <f>_xlfn.XLOOKUP(Table2_2[[#This Row],[load_case]],'Load summary(updated)'!$B$2:$B$44,'Load summary(updated)'!$A$2:$A$44)</f>
        <v>Pavement (Self-weight)</v>
      </c>
      <c r="L508" s="178" t="str">
        <f>VLOOKUP(Table2_2[[#This Row],[load_combination]],'Load summary(original) and Ref'!B:AV,47,0)</f>
        <v>MAX VERT, MAX HORI,WL BASE END CONSTR,SLS NO LL</v>
      </c>
    </row>
    <row r="509" spans="1:12" hidden="1" x14ac:dyDescent="0.3">
      <c r="A509" s="180" t="s">
        <v>7</v>
      </c>
      <c r="B509" s="155" t="s">
        <v>261</v>
      </c>
      <c r="C509" s="155" t="s">
        <v>262</v>
      </c>
      <c r="D509" s="181">
        <v>4</v>
      </c>
      <c r="E509" t="s">
        <v>263</v>
      </c>
      <c r="F509" s="181">
        <v>1</v>
      </c>
      <c r="G509" t="s">
        <v>264</v>
      </c>
      <c r="H509" t="s">
        <v>264</v>
      </c>
      <c r="I509" t="s">
        <v>264</v>
      </c>
      <c r="J509" t="s">
        <v>264</v>
      </c>
      <c r="K509" s="178" t="str">
        <f>_xlfn.XLOOKUP(Table2_2[[#This Row],[load_case]],'Load summary(updated)'!$B$2:$B$44,'Load summary(updated)'!$A$2:$A$44)</f>
        <v>Horizontal Soil Pressure  due to Pavement self-weight at Rest K0 (Self-
weight)</v>
      </c>
      <c r="L509" s="178" t="str">
        <f>VLOOKUP(Table2_2[[#This Row],[load_combination]],'Load summary(original) and Ref'!B:AV,47,0)</f>
        <v>MAX VERT, MAX HORI,WL BASE END CONSTR,SLS NO LL</v>
      </c>
    </row>
    <row r="510" spans="1:12" hidden="1" x14ac:dyDescent="0.3">
      <c r="A510" t="s">
        <v>7</v>
      </c>
      <c r="B510" s="155" t="s">
        <v>261</v>
      </c>
      <c r="C510" s="155" t="s">
        <v>262</v>
      </c>
      <c r="D510" s="155">
        <v>5</v>
      </c>
      <c r="E510" t="s">
        <v>263</v>
      </c>
      <c r="F510" s="155">
        <v>0</v>
      </c>
      <c r="G510" t="s">
        <v>264</v>
      </c>
      <c r="H510" t="s">
        <v>264</v>
      </c>
      <c r="I510" t="s">
        <v>264</v>
      </c>
      <c r="J510" t="s">
        <v>264</v>
      </c>
      <c r="K510" s="155" t="str">
        <f>_xlfn.XLOOKUP(Table2_2[[#This Row],[load_case]],'Load summary(updated)'!$B$2:$B$44,'Load summary(updated)'!$A$2:$A$44)</f>
        <v>Horizontal Soil Pressure due to Pavement self-weight at Active Ka (Self-
weight)</v>
      </c>
      <c r="L510" s="155" t="str">
        <f>VLOOKUP(Table2_2[[#This Row],[load_combination]],'Load summary(original) and Ref'!B:AV,47,0)</f>
        <v>MAX VERT, MAX HORI,WL BASE END CONSTR,SLS NO LL</v>
      </c>
    </row>
    <row r="511" spans="1:12" hidden="1" x14ac:dyDescent="0.3">
      <c r="A511" t="s">
        <v>7</v>
      </c>
      <c r="B511" s="155" t="s">
        <v>261</v>
      </c>
      <c r="C511" s="155" t="s">
        <v>262</v>
      </c>
      <c r="D511" s="155">
        <v>11</v>
      </c>
      <c r="E511" t="s">
        <v>263</v>
      </c>
      <c r="F511" s="155">
        <v>0</v>
      </c>
      <c r="G511" t="s">
        <v>264</v>
      </c>
      <c r="H511" t="s">
        <v>264</v>
      </c>
      <c r="I511" t="s">
        <v>264</v>
      </c>
      <c r="J511" t="s">
        <v>264</v>
      </c>
      <c r="K511" s="155" t="str">
        <f>_xlfn.XLOOKUP(Table2_2[[#This Row],[load_case]],'Load summary(updated)'!$B$2:$B$44,'Load summary(updated)'!$A$2:$A$44)</f>
        <v>Eff. Vertical Soil Pressure, WL at GL &amp; +1.0m &amp; base</v>
      </c>
      <c r="L511" s="155" t="str">
        <f>VLOOKUP(Table2_2[[#This Row],[load_combination]],'Load summary(original) and Ref'!B:AV,47,0)</f>
        <v>MAX VERT, MAX HORI,WL BASE END CONSTR,SLS NO LL</v>
      </c>
    </row>
    <row r="512" spans="1:12" hidden="1" x14ac:dyDescent="0.3">
      <c r="A512" t="s">
        <v>7</v>
      </c>
      <c r="B512" s="155" t="s">
        <v>261</v>
      </c>
      <c r="C512" s="155" t="s">
        <v>262</v>
      </c>
      <c r="D512" s="155">
        <v>12</v>
      </c>
      <c r="E512" t="s">
        <v>263</v>
      </c>
      <c r="F512" s="155">
        <v>0</v>
      </c>
      <c r="G512" t="s">
        <v>264</v>
      </c>
      <c r="H512" t="s">
        <v>264</v>
      </c>
      <c r="I512" t="s">
        <v>264</v>
      </c>
      <c r="J512" t="s">
        <v>264</v>
      </c>
      <c r="K512" s="155" t="str">
        <f>_xlfn.XLOOKUP(Table2_2[[#This Row],[load_case]],'Load summary(updated)'!$B$2:$B$44,'Load summary(updated)'!$A$2:$A$44)</f>
        <v>Eff. Horizontal Soil Pressure at Rest, K0, WL at GL &amp; +1.0m &amp; base L&amp;R</v>
      </c>
      <c r="L512" s="155" t="str">
        <f>VLOOKUP(Table2_2[[#This Row],[load_combination]],'Load summary(original) and Ref'!B:AV,47,0)</f>
        <v>MAX VERT, MAX HORI,WL BASE END CONSTR,SLS NO LL</v>
      </c>
    </row>
    <row r="513" spans="1:12" hidden="1" x14ac:dyDescent="0.3">
      <c r="A513" t="s">
        <v>7</v>
      </c>
      <c r="B513" s="155" t="s">
        <v>261</v>
      </c>
      <c r="C513" s="155" t="s">
        <v>262</v>
      </c>
      <c r="D513" s="155">
        <v>13</v>
      </c>
      <c r="E513" t="s">
        <v>263</v>
      </c>
      <c r="F513" s="155">
        <v>0</v>
      </c>
      <c r="G513" t="s">
        <v>264</v>
      </c>
      <c r="H513" t="s">
        <v>264</v>
      </c>
      <c r="I513" t="s">
        <v>264</v>
      </c>
      <c r="J513" t="s">
        <v>264</v>
      </c>
      <c r="K513" s="155" t="str">
        <f>_xlfn.XLOOKUP(Table2_2[[#This Row],[load_case]],'Load summary(updated)'!$B$2:$B$44,'Load summary(updated)'!$A$2:$A$44)</f>
        <v>Total Vertical Soil Pressure Roof, WT at 5.0m BGL</v>
      </c>
      <c r="L513" s="155" t="str">
        <f>VLOOKUP(Table2_2[[#This Row],[load_combination]],'Load summary(original) and Ref'!B:AV,47,0)</f>
        <v>MAX VERT, MAX HORI,WL BASE END CONSTR,SLS NO LL</v>
      </c>
    </row>
    <row r="514" spans="1:12" hidden="1" x14ac:dyDescent="0.3">
      <c r="A514" t="s">
        <v>7</v>
      </c>
      <c r="B514" s="155" t="s">
        <v>261</v>
      </c>
      <c r="C514" s="155" t="s">
        <v>262</v>
      </c>
      <c r="D514" s="155">
        <v>14</v>
      </c>
      <c r="E514" t="s">
        <v>263</v>
      </c>
      <c r="F514" s="155">
        <v>0</v>
      </c>
      <c r="G514" t="s">
        <v>264</v>
      </c>
      <c r="H514" t="s">
        <v>264</v>
      </c>
      <c r="I514" t="s">
        <v>264</v>
      </c>
      <c r="J514" t="s">
        <v>264</v>
      </c>
      <c r="K514" s="155" t="str">
        <f>_xlfn.XLOOKUP(Table2_2[[#This Row],[load_case]],'Load summary(updated)'!$B$2:$B$44,'Load summary(updated)'!$A$2:$A$44)</f>
        <v xml:space="preserve">Eff. Horizontal Soil Pressure at Active, Ka, WT at 5.0mBGL L&amp;R </v>
      </c>
      <c r="L514" s="155" t="str">
        <f>VLOOKUP(Table2_2[[#This Row],[load_combination]],'Load summary(original) and Ref'!B:AV,47,0)</f>
        <v>MAX VERT, MAX HORI,WL BASE END CONSTR,SLS NO LL</v>
      </c>
    </row>
    <row r="515" spans="1:12" hidden="1" x14ac:dyDescent="0.3">
      <c r="A515" s="180" t="s">
        <v>7</v>
      </c>
      <c r="B515" s="155" t="s">
        <v>261</v>
      </c>
      <c r="C515" s="155" t="s">
        <v>262</v>
      </c>
      <c r="D515" s="181">
        <v>15</v>
      </c>
      <c r="E515" t="s">
        <v>263</v>
      </c>
      <c r="F515" s="181">
        <v>1</v>
      </c>
      <c r="G515" t="s">
        <v>264</v>
      </c>
      <c r="H515" t="s">
        <v>264</v>
      </c>
      <c r="I515" t="s">
        <v>264</v>
      </c>
      <c r="J515" t="s">
        <v>264</v>
      </c>
      <c r="K515" s="178" t="str">
        <f>_xlfn.XLOOKUP(Table2_2[[#This Row],[load_case]],'Load summary(updated)'!$B$2:$B$44,'Load summary(updated)'!$A$2:$A$44)</f>
        <v>Eff. Vertical Soil Pressure, WL at base</v>
      </c>
      <c r="L515" s="178" t="str">
        <f>VLOOKUP(Table2_2[[#This Row],[load_combination]],'Load summary(original) and Ref'!B:AV,47,0)</f>
        <v>MAX VERT, MAX HORI,WL BASE END CONSTR,SLS NO LL</v>
      </c>
    </row>
    <row r="516" spans="1:12" hidden="1" x14ac:dyDescent="0.3">
      <c r="A516" s="180" t="s">
        <v>7</v>
      </c>
      <c r="B516" s="155" t="s">
        <v>261</v>
      </c>
      <c r="C516" s="155" t="s">
        <v>262</v>
      </c>
      <c r="D516" s="181">
        <v>16</v>
      </c>
      <c r="E516" t="s">
        <v>263</v>
      </c>
      <c r="F516" s="181">
        <v>1</v>
      </c>
      <c r="G516" t="s">
        <v>264</v>
      </c>
      <c r="H516" t="s">
        <v>264</v>
      </c>
      <c r="I516" t="s">
        <v>264</v>
      </c>
      <c r="J516" t="s">
        <v>264</v>
      </c>
      <c r="K516" s="178" t="str">
        <f>_xlfn.XLOOKUP(Table2_2[[#This Row],[load_case]],'Load summary(updated)'!$B$2:$B$44,'Load summary(updated)'!$A$2:$A$44)</f>
        <v>Eff. Horizontal Soil Pressure at Rest, K0, WL at base (L&amp;R)</v>
      </c>
      <c r="L516" s="178" t="str">
        <f>VLOOKUP(Table2_2[[#This Row],[load_combination]],'Load summary(original) and Ref'!B:AV,47,0)</f>
        <v>MAX VERT, MAX HORI,WL BASE END CONSTR,SLS NO LL</v>
      </c>
    </row>
    <row r="517" spans="1:12" hidden="1" x14ac:dyDescent="0.3">
      <c r="A517" t="s">
        <v>7</v>
      </c>
      <c r="B517" s="155" t="s">
        <v>261</v>
      </c>
      <c r="C517" s="155" t="s">
        <v>262</v>
      </c>
      <c r="D517" s="155">
        <v>17</v>
      </c>
      <c r="E517" t="s">
        <v>263</v>
      </c>
      <c r="F517" s="155">
        <v>0</v>
      </c>
      <c r="G517" t="s">
        <v>264</v>
      </c>
      <c r="H517" t="s">
        <v>264</v>
      </c>
      <c r="I517" t="s">
        <v>264</v>
      </c>
      <c r="J517" t="s">
        <v>264</v>
      </c>
      <c r="K517" s="155" t="str">
        <f>_xlfn.XLOOKUP(Table2_2[[#This Row],[load_case]],'Load summary(updated)'!$B$2:$B$44,'Load summary(updated)'!$A$2:$A$44)</f>
        <v xml:space="preserve">Eff. Vertical Soil Pressure Roof, 1.5m excavation above Roof Slab </v>
      </c>
      <c r="L517" s="155" t="str">
        <f>VLOOKUP(Table2_2[[#This Row],[load_combination]],'Load summary(original) and Ref'!B:AV,47,0)</f>
        <v>MAX VERT, MAX HORI,WL BASE END CONSTR,SLS NO LL</v>
      </c>
    </row>
    <row r="518" spans="1:12" hidden="1" x14ac:dyDescent="0.3">
      <c r="A518" t="s">
        <v>7</v>
      </c>
      <c r="B518" s="155" t="s">
        <v>261</v>
      </c>
      <c r="C518" s="155" t="s">
        <v>262</v>
      </c>
      <c r="D518" s="155">
        <v>18</v>
      </c>
      <c r="E518" t="s">
        <v>263</v>
      </c>
      <c r="F518" s="155">
        <v>0</v>
      </c>
      <c r="G518" t="s">
        <v>264</v>
      </c>
      <c r="H518" t="s">
        <v>264</v>
      </c>
      <c r="I518" t="s">
        <v>264</v>
      </c>
      <c r="J518" t="s">
        <v>264</v>
      </c>
      <c r="K518" s="155" t="str">
        <f>_xlfn.XLOOKUP(Table2_2[[#This Row],[load_case]],'Load summary(updated)'!$B$2:$B$44,'Load summary(updated)'!$A$2:$A$44)</f>
        <v xml:space="preserve">Eff. Vertical Soil Pressure, WT at 1.5mBGL (L) and 4.5mBGL (R) </v>
      </c>
      <c r="L518" s="155" t="str">
        <f>VLOOKUP(Table2_2[[#This Row],[load_combination]],'Load summary(original) and Ref'!B:AV,47,0)</f>
        <v>MAX VERT, MAX HORI,WL BASE END CONSTR,SLS NO LL</v>
      </c>
    </row>
    <row r="519" spans="1:12" hidden="1" x14ac:dyDescent="0.3">
      <c r="A519" t="s">
        <v>7</v>
      </c>
      <c r="B519" s="155" t="s">
        <v>261</v>
      </c>
      <c r="C519" s="155" t="s">
        <v>262</v>
      </c>
      <c r="D519" s="155">
        <v>19</v>
      </c>
      <c r="E519" t="s">
        <v>263</v>
      </c>
      <c r="F519" s="155">
        <v>0</v>
      </c>
      <c r="G519" t="s">
        <v>264</v>
      </c>
      <c r="H519" t="s">
        <v>264</v>
      </c>
      <c r="I519" t="s">
        <v>264</v>
      </c>
      <c r="J519" t="s">
        <v>264</v>
      </c>
      <c r="K519" s="155" t="str">
        <f>_xlfn.XLOOKUP(Table2_2[[#This Row],[load_case]],'Load summary(updated)'!$B$2:$B$44,'Load summary(updated)'!$A$2:$A$44)</f>
        <v>Eff. Horizontal Soil Pressure at Rest, K0, WT at 1.5mBGL (L) and 
4.5mBGL (R) L</v>
      </c>
      <c r="L519" s="155" t="str">
        <f>VLOOKUP(Table2_2[[#This Row],[load_combination]],'Load summary(original) and Ref'!B:AV,47,0)</f>
        <v>MAX VERT, MAX HORI,WL BASE END CONSTR,SLS NO LL</v>
      </c>
    </row>
    <row r="520" spans="1:12" hidden="1" x14ac:dyDescent="0.3">
      <c r="A520" t="s">
        <v>7</v>
      </c>
      <c r="B520" s="155" t="s">
        <v>261</v>
      </c>
      <c r="C520" s="155" t="s">
        <v>262</v>
      </c>
      <c r="D520" s="155">
        <v>20</v>
      </c>
      <c r="E520" t="s">
        <v>263</v>
      </c>
      <c r="F520" s="155">
        <v>0</v>
      </c>
      <c r="G520" t="s">
        <v>264</v>
      </c>
      <c r="H520" t="s">
        <v>264</v>
      </c>
      <c r="I520" t="s">
        <v>264</v>
      </c>
      <c r="J520" t="s">
        <v>264</v>
      </c>
      <c r="K520" s="155" t="str">
        <f>_xlfn.XLOOKUP(Table2_2[[#This Row],[load_case]],'Load summary(updated)'!$B$2:$B$44,'Load summary(updated)'!$A$2:$A$44)</f>
        <v xml:space="preserve">Eff. Horizontal Soil Pressure at Active, Ka,, WT at 1.5mBGL (L) and 
4.5mBGL (R) R </v>
      </c>
      <c r="L520" s="155" t="str">
        <f>VLOOKUP(Table2_2[[#This Row],[load_combination]],'Load summary(original) and Ref'!B:AV,47,0)</f>
        <v>MAX VERT, MAX HORI,WL BASE END CONSTR,SLS NO LL</v>
      </c>
    </row>
    <row r="521" spans="1:12" hidden="1" x14ac:dyDescent="0.3">
      <c r="A521" t="s">
        <v>7</v>
      </c>
      <c r="B521" s="155" t="s">
        <v>261</v>
      </c>
      <c r="C521" s="155" t="s">
        <v>262</v>
      </c>
      <c r="D521" s="155">
        <v>21</v>
      </c>
      <c r="E521" t="s">
        <v>263</v>
      </c>
      <c r="F521" s="155">
        <v>0</v>
      </c>
      <c r="G521" t="s">
        <v>264</v>
      </c>
      <c r="H521" t="s">
        <v>264</v>
      </c>
      <c r="I521" t="s">
        <v>264</v>
      </c>
      <c r="J521" t="s">
        <v>264</v>
      </c>
      <c r="K521" s="155" t="str">
        <f>_xlfn.XLOOKUP(Table2_2[[#This Row],[load_case]],'Load summary(updated)'!$B$2:$B$44,'Load summary(updated)'!$A$2:$A$44)</f>
        <v xml:space="preserve">Eff. Vertical Soil Pressure, WT at 1.5mBGL (R) and 4.5mBGL (L) </v>
      </c>
      <c r="L521" s="155" t="str">
        <f>VLOOKUP(Table2_2[[#This Row],[load_combination]],'Load summary(original) and Ref'!B:AV,47,0)</f>
        <v>MAX VERT, MAX HORI,WL BASE END CONSTR,SLS NO LL</v>
      </c>
    </row>
    <row r="522" spans="1:12" hidden="1" x14ac:dyDescent="0.3">
      <c r="A522" t="s">
        <v>7</v>
      </c>
      <c r="B522" s="155" t="s">
        <v>261</v>
      </c>
      <c r="C522" s="155" t="s">
        <v>262</v>
      </c>
      <c r="D522" s="155">
        <v>22</v>
      </c>
      <c r="E522" t="s">
        <v>263</v>
      </c>
      <c r="F522" s="155">
        <v>0</v>
      </c>
      <c r="G522" t="s">
        <v>264</v>
      </c>
      <c r="H522" t="s">
        <v>264</v>
      </c>
      <c r="I522" t="s">
        <v>264</v>
      </c>
      <c r="J522" t="s">
        <v>264</v>
      </c>
      <c r="K522" s="155" t="str">
        <f>_xlfn.XLOOKUP(Table2_2[[#This Row],[load_case]],'Load summary(updated)'!$B$2:$B$44,'Load summary(updated)'!$A$2:$A$44)</f>
        <v>Eff. Horizontal Soil Pressure at Rest, K0,, WT at 1.5mBGL (R) and 
4.5mBGL (L) R</v>
      </c>
      <c r="L522" s="155" t="str">
        <f>VLOOKUP(Table2_2[[#This Row],[load_combination]],'Load summary(original) and Ref'!B:AV,47,0)</f>
        <v>MAX VERT, MAX HORI,WL BASE END CONSTR,SLS NO LL</v>
      </c>
    </row>
    <row r="523" spans="1:12" hidden="1" x14ac:dyDescent="0.3">
      <c r="A523" t="s">
        <v>7</v>
      </c>
      <c r="B523" s="155" t="s">
        <v>261</v>
      </c>
      <c r="C523" s="155" t="s">
        <v>262</v>
      </c>
      <c r="D523" s="155">
        <v>23</v>
      </c>
      <c r="E523" t="s">
        <v>263</v>
      </c>
      <c r="F523" s="155">
        <v>0</v>
      </c>
      <c r="G523" t="s">
        <v>264</v>
      </c>
      <c r="H523" t="s">
        <v>264</v>
      </c>
      <c r="I523" t="s">
        <v>264</v>
      </c>
      <c r="J523" t="s">
        <v>264</v>
      </c>
      <c r="K523" s="155" t="str">
        <f>_xlfn.XLOOKUP(Table2_2[[#This Row],[load_case]],'Load summary(updated)'!$B$2:$B$44,'Load summary(updated)'!$A$2:$A$44)</f>
        <v>Eff. Horizontal Soil Pressure at Active, Ka,, WT at 1.5mBGL (R) and 
4.5mBGL (L)  L</v>
      </c>
      <c r="L523" s="155" t="str">
        <f>VLOOKUP(Table2_2[[#This Row],[load_combination]],'Load summary(original) and Ref'!B:AV,47,0)</f>
        <v>MAX VERT, MAX HORI,WL BASE END CONSTR,SLS NO LL</v>
      </c>
    </row>
    <row r="524" spans="1:12" hidden="1" x14ac:dyDescent="0.3">
      <c r="A524" t="s">
        <v>7</v>
      </c>
      <c r="B524" s="155" t="s">
        <v>261</v>
      </c>
      <c r="C524" s="155" t="s">
        <v>262</v>
      </c>
      <c r="D524" s="155">
        <v>31</v>
      </c>
      <c r="E524" t="s">
        <v>263</v>
      </c>
      <c r="F524" s="155">
        <v>0</v>
      </c>
      <c r="G524" t="s">
        <v>264</v>
      </c>
      <c r="H524" t="s">
        <v>264</v>
      </c>
      <c r="I524" t="s">
        <v>264</v>
      </c>
      <c r="J524" t="s">
        <v>264</v>
      </c>
      <c r="K524" s="155" t="str">
        <f>_xlfn.XLOOKUP(Table2_2[[#This Row],[load_case]],'Load summary(updated)'!$B$2:$B$44,'Load summary(updated)'!$A$2:$A$44)</f>
        <v xml:space="preserve">Hydrostatic Vertical Roof, WT at GL </v>
      </c>
      <c r="L524" s="155" t="str">
        <f>VLOOKUP(Table2_2[[#This Row],[load_combination]],'Load summary(original) and Ref'!B:AV,47,0)</f>
        <v>MAX VERT, MAX HORI,WL BASE END CONSTR,SLS NO LL</v>
      </c>
    </row>
    <row r="525" spans="1:12" hidden="1" x14ac:dyDescent="0.3">
      <c r="A525" t="s">
        <v>7</v>
      </c>
      <c r="B525" s="155" t="s">
        <v>261</v>
      </c>
      <c r="C525" s="155" t="s">
        <v>262</v>
      </c>
      <c r="D525" s="155">
        <v>32</v>
      </c>
      <c r="E525" t="s">
        <v>263</v>
      </c>
      <c r="F525" s="155">
        <v>0</v>
      </c>
      <c r="G525" t="s">
        <v>264</v>
      </c>
      <c r="H525" t="s">
        <v>264</v>
      </c>
      <c r="I525" t="s">
        <v>264</v>
      </c>
      <c r="J525" t="s">
        <v>264</v>
      </c>
      <c r="K525" s="155" t="str">
        <f>_xlfn.XLOOKUP(Table2_2[[#This Row],[load_case]],'Load summary(updated)'!$B$2:$B$44,'Load summary(updated)'!$A$2:$A$44)</f>
        <v xml:space="preserve">Hydrostatic Lateral , WT at GL L&amp;R </v>
      </c>
      <c r="L525" s="155" t="str">
        <f>VLOOKUP(Table2_2[[#This Row],[load_combination]],'Load summary(original) and Ref'!B:AV,47,0)</f>
        <v>MAX VERT, MAX HORI,WL BASE END CONSTR,SLS NO LL</v>
      </c>
    </row>
    <row r="526" spans="1:12" hidden="1" x14ac:dyDescent="0.3">
      <c r="A526" t="s">
        <v>7</v>
      </c>
      <c r="B526" s="155" t="s">
        <v>261</v>
      </c>
      <c r="C526" s="155" t="s">
        <v>262</v>
      </c>
      <c r="D526" s="155">
        <v>33</v>
      </c>
      <c r="E526" t="s">
        <v>263</v>
      </c>
      <c r="F526" s="155">
        <v>0</v>
      </c>
      <c r="G526" t="s">
        <v>264</v>
      </c>
      <c r="H526" t="s">
        <v>264</v>
      </c>
      <c r="I526" t="s">
        <v>264</v>
      </c>
      <c r="J526" t="s">
        <v>264</v>
      </c>
      <c r="K526" s="155" t="str">
        <f>_xlfn.XLOOKUP(Table2_2[[#This Row],[load_case]],'Load summary(updated)'!$B$2:$B$44,'Load summary(updated)'!$A$2:$A$44)</f>
        <v xml:space="preserve">Hydrostatic Uplift Base, WT at GL </v>
      </c>
      <c r="L526" s="155" t="str">
        <f>VLOOKUP(Table2_2[[#This Row],[load_combination]],'Load summary(original) and Ref'!B:AV,47,0)</f>
        <v>MAX VERT, MAX HORI,WL BASE END CONSTR,SLS NO LL</v>
      </c>
    </row>
    <row r="527" spans="1:12" hidden="1" x14ac:dyDescent="0.3">
      <c r="A527" t="s">
        <v>7</v>
      </c>
      <c r="B527" s="155" t="s">
        <v>261</v>
      </c>
      <c r="C527" s="155" t="s">
        <v>262</v>
      </c>
      <c r="D527" s="155">
        <v>34</v>
      </c>
      <c r="E527" t="s">
        <v>263</v>
      </c>
      <c r="F527" s="155">
        <v>0</v>
      </c>
      <c r="G527" t="s">
        <v>264</v>
      </c>
      <c r="H527" t="s">
        <v>264</v>
      </c>
      <c r="I527" t="s">
        <v>264</v>
      </c>
      <c r="J527" t="s">
        <v>264</v>
      </c>
      <c r="K527" s="155" t="str">
        <f>_xlfn.XLOOKUP(Table2_2[[#This Row],[load_case]],'Load summary(updated)'!$B$2:$B$44,'Load summary(updated)'!$A$2:$A$44)</f>
        <v>Hydrostatic Vertical Roof, WT at FL +1.0m,Hydrostatic Lateral , WT at FL +1.0m  L&amp;R, Hydrostatic Uplift Base, WT at FL +1.0m</v>
      </c>
      <c r="L527" s="155" t="str">
        <f>VLOOKUP(Table2_2[[#This Row],[load_combination]],'Load summary(original) and Ref'!B:AV,47,0)</f>
        <v>MAX VERT, MAX HORI,WL BASE END CONSTR,SLS NO LL</v>
      </c>
    </row>
    <row r="528" spans="1:12" hidden="1" x14ac:dyDescent="0.3">
      <c r="A528" t="s">
        <v>7</v>
      </c>
      <c r="B528" s="155" t="s">
        <v>261</v>
      </c>
      <c r="C528" s="155" t="s">
        <v>262</v>
      </c>
      <c r="D528" s="155">
        <v>35</v>
      </c>
      <c r="E528" t="s">
        <v>263</v>
      </c>
      <c r="F528" s="155">
        <v>0</v>
      </c>
      <c r="G528" t="s">
        <v>264</v>
      </c>
      <c r="H528" t="s">
        <v>264</v>
      </c>
      <c r="I528" t="s">
        <v>264</v>
      </c>
      <c r="J528" t="s">
        <v>264</v>
      </c>
      <c r="K528" s="155" t="str">
        <f>_xlfn.XLOOKUP(Table2_2[[#This Row],[load_case]],'Load summary(updated)'!$B$2:$B$44,'Load summary(updated)'!$A$2:$A$44)</f>
        <v xml:space="preserve">35-Hydrostatic Vertical + Uplift Pressure ; WT at 5m Below GL </v>
      </c>
      <c r="L528" s="155" t="str">
        <f>VLOOKUP(Table2_2[[#This Row],[load_combination]],'Load summary(original) and Ref'!B:AV,47,0)</f>
        <v>MAX VERT, MAX HORI,WL BASE END CONSTR,SLS NO LL</v>
      </c>
    </row>
    <row r="529" spans="1:12" hidden="1" x14ac:dyDescent="0.3">
      <c r="A529" t="s">
        <v>7</v>
      </c>
      <c r="B529" s="155" t="s">
        <v>261</v>
      </c>
      <c r="C529" s="155" t="s">
        <v>262</v>
      </c>
      <c r="D529" s="155">
        <v>36</v>
      </c>
      <c r="E529" t="s">
        <v>263</v>
      </c>
      <c r="F529" s="155">
        <v>0</v>
      </c>
      <c r="G529" t="s">
        <v>264</v>
      </c>
      <c r="H529" t="s">
        <v>264</v>
      </c>
      <c r="I529" t="s">
        <v>264</v>
      </c>
      <c r="J529" t="s">
        <v>264</v>
      </c>
      <c r="K529" s="155" t="str">
        <f>_xlfn.XLOOKUP(Table2_2[[#This Row],[load_case]],'Load summary(updated)'!$B$2:$B$44,'Load summary(updated)'!$A$2:$A$44)</f>
        <v>36-Hydrostatic Lateral Pressure ( Left &amp; Right); WT at 5m Below GL</v>
      </c>
      <c r="L529" s="155" t="str">
        <f>VLOOKUP(Table2_2[[#This Row],[load_combination]],'Load summary(original) and Ref'!B:AV,47,0)</f>
        <v>MAX VERT, MAX HORI,WL BASE END CONSTR,SLS NO LL</v>
      </c>
    </row>
    <row r="530" spans="1:12" hidden="1" x14ac:dyDescent="0.3">
      <c r="A530" t="s">
        <v>7</v>
      </c>
      <c r="B530" s="155" t="s">
        <v>261</v>
      </c>
      <c r="C530" s="155" t="s">
        <v>262</v>
      </c>
      <c r="D530" s="155">
        <v>37</v>
      </c>
      <c r="E530" t="s">
        <v>263</v>
      </c>
      <c r="F530" s="155">
        <v>0</v>
      </c>
      <c r="G530" t="s">
        <v>264</v>
      </c>
      <c r="H530" t="s">
        <v>264</v>
      </c>
      <c r="I530" t="s">
        <v>264</v>
      </c>
      <c r="J530" t="s">
        <v>264</v>
      </c>
      <c r="K530" s="155" t="str">
        <f>_xlfn.XLOOKUP(Table2_2[[#This Row],[load_case]],'Load summary(updated)'!$B$2:$B$44,'Load summary(updated)'!$A$2:$A$44)</f>
        <v>37-Hydrostatic Vertical and Uplift (Roof &amp; Base); WT at 1.5m below GL due to excavation</v>
      </c>
      <c r="L530" s="155" t="str">
        <f>VLOOKUP(Table2_2[[#This Row],[load_combination]],'Load summary(original) and Ref'!B:AV,47,0)</f>
        <v>MAX VERT, MAX HORI,WL BASE END CONSTR,SLS NO LL</v>
      </c>
    </row>
    <row r="531" spans="1:12" hidden="1" x14ac:dyDescent="0.3">
      <c r="A531" t="s">
        <v>7</v>
      </c>
      <c r="B531" s="155" t="s">
        <v>261</v>
      </c>
      <c r="C531" s="155" t="s">
        <v>262</v>
      </c>
      <c r="D531" s="155">
        <v>38</v>
      </c>
      <c r="E531" t="s">
        <v>263</v>
      </c>
      <c r="F531" s="155">
        <v>0</v>
      </c>
      <c r="G531" t="s">
        <v>264</v>
      </c>
      <c r="H531" t="s">
        <v>264</v>
      </c>
      <c r="I531" t="s">
        <v>264</v>
      </c>
      <c r="J531" t="s">
        <v>264</v>
      </c>
      <c r="K531" s="155" t="str">
        <f>_xlfn.XLOOKUP(Table2_2[[#This Row],[load_case]],'Load summary(updated)'!$B$2:$B$44,'Load summary(updated)'!$A$2:$A$44)</f>
        <v>38-Hydrostatic Vertical Pressure (Roof); WT at 1.5m Below GL  &amp; 4.5m below GL (Right)</v>
      </c>
      <c r="L531" s="155" t="str">
        <f>VLOOKUP(Table2_2[[#This Row],[load_combination]],'Load summary(original) and Ref'!B:AV,47,0)</f>
        <v>MAX VERT, MAX HORI,WL BASE END CONSTR,SLS NO LL</v>
      </c>
    </row>
    <row r="532" spans="1:12" hidden="1" x14ac:dyDescent="0.3">
      <c r="A532" t="s">
        <v>7</v>
      </c>
      <c r="B532" s="155" t="s">
        <v>261</v>
      </c>
      <c r="C532" s="155" t="s">
        <v>262</v>
      </c>
      <c r="D532" s="155">
        <v>39</v>
      </c>
      <c r="E532" t="s">
        <v>263</v>
      </c>
      <c r="F532" s="155">
        <v>0</v>
      </c>
      <c r="G532" t="s">
        <v>264</v>
      </c>
      <c r="H532" t="s">
        <v>264</v>
      </c>
      <c r="I532" t="s">
        <v>264</v>
      </c>
      <c r="J532" t="s">
        <v>264</v>
      </c>
      <c r="K532" s="155" t="str">
        <f>_xlfn.XLOOKUP(Table2_2[[#This Row],[load_case]],'Load summary(updated)'!$B$2:$B$44,'Load summary(updated)'!$A$2:$A$44)</f>
        <v>39-Hydrostatic Lateral Pressure(Left &amp; Right); WT at 1.5m Below GL &amp; 4.5m below GL (Right)</v>
      </c>
      <c r="L532" s="155" t="str">
        <f>VLOOKUP(Table2_2[[#This Row],[load_combination]],'Load summary(original) and Ref'!B:AV,47,0)</f>
        <v>MAX VERT, MAX HORI,WL BASE END CONSTR,SLS NO LL</v>
      </c>
    </row>
    <row r="533" spans="1:12" hidden="1" x14ac:dyDescent="0.3">
      <c r="A533" t="s">
        <v>7</v>
      </c>
      <c r="B533" s="155" t="s">
        <v>261</v>
      </c>
      <c r="C533" s="155" t="s">
        <v>262</v>
      </c>
      <c r="D533" s="155">
        <v>40</v>
      </c>
      <c r="E533" t="s">
        <v>263</v>
      </c>
      <c r="F533" s="155">
        <v>0</v>
      </c>
      <c r="G533" t="s">
        <v>264</v>
      </c>
      <c r="H533" t="s">
        <v>264</v>
      </c>
      <c r="I533" t="s">
        <v>264</v>
      </c>
      <c r="J533" t="s">
        <v>264</v>
      </c>
      <c r="K533" s="155" t="str">
        <f>_xlfn.XLOOKUP(Table2_2[[#This Row],[load_case]],'Load summary(updated)'!$B$2:$B$44,'Load summary(updated)'!$A$2:$A$44)</f>
        <v>40-Uplift (Base); WT at 1.5m Below GL &amp; 4.5m below GL (Right)</v>
      </c>
      <c r="L533" s="155" t="str">
        <f>VLOOKUP(Table2_2[[#This Row],[load_combination]],'Load summary(original) and Ref'!B:AV,47,0)</f>
        <v>MAX VERT, MAX HORI,WL BASE END CONSTR,SLS NO LL</v>
      </c>
    </row>
    <row r="534" spans="1:12" hidden="1" x14ac:dyDescent="0.3">
      <c r="A534" t="s">
        <v>7</v>
      </c>
      <c r="B534" s="155" t="s">
        <v>261</v>
      </c>
      <c r="C534" s="155" t="s">
        <v>262</v>
      </c>
      <c r="D534" s="155">
        <v>41</v>
      </c>
      <c r="E534" t="s">
        <v>263</v>
      </c>
      <c r="F534" s="155">
        <v>0</v>
      </c>
      <c r="G534" t="s">
        <v>264</v>
      </c>
      <c r="H534" t="s">
        <v>264</v>
      </c>
      <c r="I534" t="s">
        <v>264</v>
      </c>
      <c r="J534" t="s">
        <v>264</v>
      </c>
      <c r="K534" s="155" t="str">
        <f>_xlfn.XLOOKUP(Table2_2[[#This Row],[load_case]],'Load summary(updated)'!$B$2:$B$44,'Load summary(updated)'!$A$2:$A$44)</f>
        <v>41-Hydrostatic Vertical Pressure (Roof); WT at 4.5m Below GL  &amp; 1.5m below GL (Right)</v>
      </c>
      <c r="L534" s="155" t="str">
        <f>VLOOKUP(Table2_2[[#This Row],[load_combination]],'Load summary(original) and Ref'!B:AV,47,0)</f>
        <v>MAX VERT, MAX HORI,WL BASE END CONSTR,SLS NO LL</v>
      </c>
    </row>
    <row r="535" spans="1:12" hidden="1" x14ac:dyDescent="0.3">
      <c r="A535" t="s">
        <v>7</v>
      </c>
      <c r="B535" s="155" t="s">
        <v>261</v>
      </c>
      <c r="C535" s="155" t="s">
        <v>262</v>
      </c>
      <c r="D535" s="155">
        <v>42</v>
      </c>
      <c r="E535" t="s">
        <v>263</v>
      </c>
      <c r="F535" s="155">
        <v>0</v>
      </c>
      <c r="G535" t="s">
        <v>264</v>
      </c>
      <c r="H535" t="s">
        <v>264</v>
      </c>
      <c r="I535" t="s">
        <v>264</v>
      </c>
      <c r="J535" t="s">
        <v>264</v>
      </c>
      <c r="K535" s="155" t="str">
        <f>_xlfn.XLOOKUP(Table2_2[[#This Row],[load_case]],'Load summary(updated)'!$B$2:$B$44,'Load summary(updated)'!$A$2:$A$44)</f>
        <v>42-Hydrostatic Lateral Pressure(Left &amp; Right); WT at 4.5m Below GL &amp; 1.5m below GL (Right)</v>
      </c>
      <c r="L535" s="155" t="str">
        <f>VLOOKUP(Table2_2[[#This Row],[load_combination]],'Load summary(original) and Ref'!B:AV,47,0)</f>
        <v>MAX VERT, MAX HORI,WL BASE END CONSTR,SLS NO LL</v>
      </c>
    </row>
    <row r="536" spans="1:12" hidden="1" x14ac:dyDescent="0.3">
      <c r="A536" t="s">
        <v>7</v>
      </c>
      <c r="B536" s="155" t="s">
        <v>261</v>
      </c>
      <c r="C536" s="155" t="s">
        <v>262</v>
      </c>
      <c r="D536" s="155">
        <v>43</v>
      </c>
      <c r="E536" t="s">
        <v>263</v>
      </c>
      <c r="F536" s="155">
        <v>0</v>
      </c>
      <c r="G536" t="s">
        <v>264</v>
      </c>
      <c r="H536" t="s">
        <v>264</v>
      </c>
      <c r="I536" t="s">
        <v>264</v>
      </c>
      <c r="J536" t="s">
        <v>264</v>
      </c>
      <c r="K536" s="155" t="str">
        <f>_xlfn.XLOOKUP(Table2_2[[#This Row],[load_case]],'Load summary(updated)'!$B$2:$B$44,'Load summary(updated)'!$A$2:$A$44)</f>
        <v>43-Uplift (Base); WT at 4.5m Below GL &amp; 1.5m below GL (Right)</v>
      </c>
      <c r="L536" s="155" t="str">
        <f>VLOOKUP(Table2_2[[#This Row],[load_combination]],'Load summary(original) and Ref'!B:AV,47,0)</f>
        <v>MAX VERT, MAX HORI,WL BASE END CONSTR,SLS NO LL</v>
      </c>
    </row>
    <row r="537" spans="1:12" hidden="1" x14ac:dyDescent="0.3">
      <c r="A537" t="s">
        <v>7</v>
      </c>
      <c r="B537" s="155" t="s">
        <v>261</v>
      </c>
      <c r="C537" s="155" t="s">
        <v>262</v>
      </c>
      <c r="D537" s="155">
        <v>51</v>
      </c>
      <c r="E537" t="s">
        <v>263</v>
      </c>
      <c r="F537" s="155">
        <v>0</v>
      </c>
      <c r="G537" t="s">
        <v>264</v>
      </c>
      <c r="H537" t="s">
        <v>264</v>
      </c>
      <c r="I537" t="s">
        <v>264</v>
      </c>
      <c r="J537" t="s">
        <v>264</v>
      </c>
      <c r="K537" s="155" t="str">
        <f>_xlfn.XLOOKUP(Table2_2[[#This Row],[load_case]],'Load summary(updated)'!$B$2:$B$44,'Load summary(updated)'!$A$2:$A$44)</f>
        <v>51-Internal Live Load</v>
      </c>
      <c r="L537" s="155" t="str">
        <f>VLOOKUP(Table2_2[[#This Row],[load_combination]],'Load summary(original) and Ref'!B:AV,47,0)</f>
        <v>MAX VERT, MAX HORI,WL BASE END CONSTR,SLS NO LL</v>
      </c>
    </row>
    <row r="538" spans="1:12" hidden="1" x14ac:dyDescent="0.3">
      <c r="A538" t="s">
        <v>7</v>
      </c>
      <c r="B538" s="155" t="s">
        <v>261</v>
      </c>
      <c r="C538" s="155" t="s">
        <v>262</v>
      </c>
      <c r="D538" s="155">
        <v>52</v>
      </c>
      <c r="E538" t="s">
        <v>263</v>
      </c>
      <c r="F538" s="155">
        <v>0</v>
      </c>
      <c r="G538" t="s">
        <v>264</v>
      </c>
      <c r="H538" t="s">
        <v>264</v>
      </c>
      <c r="I538" t="s">
        <v>264</v>
      </c>
      <c r="J538" t="s">
        <v>264</v>
      </c>
      <c r="K538" s="155" t="str">
        <f>_xlfn.XLOOKUP(Table2_2[[#This Row],[load_case]],'Load summary(updated)'!$B$2:$B$44,'Load summary(updated)'!$A$2:$A$44)</f>
        <v>52-Surcharge (Roof)</v>
      </c>
      <c r="L538" s="155" t="str">
        <f>VLOOKUP(Table2_2[[#This Row],[load_combination]],'Load summary(original) and Ref'!B:AV,47,0)</f>
        <v>MAX VERT, MAX HORI,WL BASE END CONSTR,SLS NO LL</v>
      </c>
    </row>
    <row r="539" spans="1:12" hidden="1" x14ac:dyDescent="0.3">
      <c r="A539" t="s">
        <v>7</v>
      </c>
      <c r="B539" s="155" t="s">
        <v>261</v>
      </c>
      <c r="C539" s="155" t="s">
        <v>262</v>
      </c>
      <c r="D539" s="155">
        <v>53</v>
      </c>
      <c r="E539" t="s">
        <v>263</v>
      </c>
      <c r="F539" s="155">
        <v>0</v>
      </c>
      <c r="G539" t="s">
        <v>264</v>
      </c>
      <c r="H539" t="s">
        <v>264</v>
      </c>
      <c r="I539" t="s">
        <v>264</v>
      </c>
      <c r="J539" t="s">
        <v>264</v>
      </c>
      <c r="K539" s="155" t="str">
        <f>_xlfn.XLOOKUP(Table2_2[[#This Row],[load_case]],'Load summary(updated)'!$B$2:$B$44,'Load summary(updated)'!$A$2:$A$44)</f>
        <v>53-Lateral Surcharge (Left &amp; Right)</v>
      </c>
      <c r="L539" s="155" t="str">
        <f>VLOOKUP(Table2_2[[#This Row],[load_combination]],'Load summary(original) and Ref'!B:AV,47,0)</f>
        <v>MAX VERT, MAX HORI,WL BASE END CONSTR,SLS NO LL</v>
      </c>
    </row>
    <row r="540" spans="1:12" hidden="1" x14ac:dyDescent="0.3">
      <c r="A540" t="s">
        <v>7</v>
      </c>
      <c r="B540" s="155" t="s">
        <v>261</v>
      </c>
      <c r="C540" s="155" t="s">
        <v>262</v>
      </c>
      <c r="D540" s="155">
        <v>54.1</v>
      </c>
      <c r="E540" t="s">
        <v>263</v>
      </c>
      <c r="F540" s="155">
        <v>0</v>
      </c>
      <c r="G540" t="s">
        <v>264</v>
      </c>
      <c r="H540" t="s">
        <v>264</v>
      </c>
      <c r="I540" t="s">
        <v>264</v>
      </c>
      <c r="J540" t="s">
        <v>264</v>
      </c>
      <c r="K540" s="155" t="str">
        <f>_xlfn.XLOOKUP(Table2_2[[#This Row],[load_case]],'Load summary(updated)'!$B$2:$B$44,'Load summary(updated)'!$A$2:$A$44)</f>
        <v>54-Lateral Surcharge (Left)  k0</v>
      </c>
      <c r="L540" s="155" t="str">
        <f>VLOOKUP(Table2_2[[#This Row],[load_combination]],'Load summary(original) and Ref'!B:AV,47,0)</f>
        <v>MAX VERT, MAX HORI,WL BASE END CONSTR,SLS NO LL</v>
      </c>
    </row>
    <row r="541" spans="1:12" hidden="1" x14ac:dyDescent="0.3">
      <c r="A541" t="s">
        <v>7</v>
      </c>
      <c r="B541" s="155" t="s">
        <v>261</v>
      </c>
      <c r="C541" s="155" t="s">
        <v>262</v>
      </c>
      <c r="D541" s="155">
        <v>54.2</v>
      </c>
      <c r="E541" t="s">
        <v>263</v>
      </c>
      <c r="F541" s="155">
        <v>0</v>
      </c>
      <c r="G541" t="s">
        <v>264</v>
      </c>
      <c r="H541" t="s">
        <v>264</v>
      </c>
      <c r="I541" t="s">
        <v>264</v>
      </c>
      <c r="J541" t="s">
        <v>264</v>
      </c>
      <c r="K541" s="155" t="str">
        <f>_xlfn.XLOOKUP(Table2_2[[#This Row],[load_case]],'Load summary(updated)'!$B$2:$B$44,'Load summary(updated)'!$A$2:$A$44)</f>
        <v>54-Lateral Surcharge (Left)  ka</v>
      </c>
      <c r="L541" s="155" t="str">
        <f>VLOOKUP(Table2_2[[#This Row],[load_combination]],'Load summary(original) and Ref'!B:AV,47,0)</f>
        <v>MAX VERT, MAX HORI,WL BASE END CONSTR,SLS NO LL</v>
      </c>
    </row>
    <row r="542" spans="1:12" hidden="1" x14ac:dyDescent="0.3">
      <c r="A542" t="s">
        <v>7</v>
      </c>
      <c r="B542" s="155" t="s">
        <v>261</v>
      </c>
      <c r="C542" s="155" t="s">
        <v>262</v>
      </c>
      <c r="D542" s="155">
        <v>55.1</v>
      </c>
      <c r="E542" t="s">
        <v>263</v>
      </c>
      <c r="F542" s="155">
        <v>0</v>
      </c>
      <c r="G542" t="s">
        <v>264</v>
      </c>
      <c r="H542" t="s">
        <v>264</v>
      </c>
      <c r="I542" t="s">
        <v>264</v>
      </c>
      <c r="J542" t="s">
        <v>264</v>
      </c>
      <c r="K542" s="155" t="str">
        <f>_xlfn.XLOOKUP(Table2_2[[#This Row],[load_case]],'Load summary(updated)'!$B$2:$B$44,'Load summary(updated)'!$A$2:$A$44)</f>
        <v>55-Lateral Surcharge (Right) k0</v>
      </c>
      <c r="L542" s="155" t="str">
        <f>VLOOKUP(Table2_2[[#This Row],[load_combination]],'Load summary(original) and Ref'!B:AV,47,0)</f>
        <v>MAX VERT, MAX HORI,WL BASE END CONSTR,SLS NO LL</v>
      </c>
    </row>
    <row r="543" spans="1:12" hidden="1" x14ac:dyDescent="0.3">
      <c r="A543" t="s">
        <v>7</v>
      </c>
      <c r="B543" s="155" t="s">
        <v>261</v>
      </c>
      <c r="C543" s="155" t="s">
        <v>262</v>
      </c>
      <c r="D543" s="155">
        <v>55.2</v>
      </c>
      <c r="E543" t="s">
        <v>263</v>
      </c>
      <c r="F543" s="155">
        <v>0</v>
      </c>
      <c r="G543" t="s">
        <v>264</v>
      </c>
      <c r="H543" t="s">
        <v>264</v>
      </c>
      <c r="I543" t="s">
        <v>264</v>
      </c>
      <c r="J543" t="s">
        <v>264</v>
      </c>
      <c r="K543" s="155" t="str">
        <f>_xlfn.XLOOKUP(Table2_2[[#This Row],[load_case]],'Load summary(updated)'!$B$2:$B$44,'Load summary(updated)'!$A$2:$A$44)</f>
        <v>55-Lateral Surcharge (Right) ka</v>
      </c>
      <c r="L543" s="155" t="str">
        <f>VLOOKUP(Table2_2[[#This Row],[load_combination]],'Load summary(original) and Ref'!B:AV,47,0)</f>
        <v>MAX VERT, MAX HORI,WL BASE END CONSTR,SLS NO LL</v>
      </c>
    </row>
    <row r="544" spans="1:12" hidden="1" x14ac:dyDescent="0.3">
      <c r="A544" s="180" t="s">
        <v>7</v>
      </c>
      <c r="B544" s="155" t="s">
        <v>261</v>
      </c>
      <c r="C544" s="155" t="s">
        <v>262</v>
      </c>
      <c r="D544" s="181">
        <v>56</v>
      </c>
      <c r="E544" t="s">
        <v>263</v>
      </c>
      <c r="F544" s="181">
        <v>1</v>
      </c>
      <c r="G544" t="s">
        <v>264</v>
      </c>
      <c r="H544" t="s">
        <v>264</v>
      </c>
      <c r="I544" t="s">
        <v>264</v>
      </c>
      <c r="J544" t="s">
        <v>264</v>
      </c>
      <c r="K544" s="178" t="str">
        <f>_xlfn.XLOOKUP(Table2_2[[#This Row],[load_case]],'Load summary(updated)'!$B$2:$B$44,'Load summary(updated)'!$A$2:$A$44)</f>
        <v>56-Construction Load (Roof)</v>
      </c>
      <c r="L544" s="178" t="str">
        <f>VLOOKUP(Table2_2[[#This Row],[load_combination]],'Load summary(original) and Ref'!B:AV,47,0)</f>
        <v>MAX VERT, MAX HORI,WL BASE END CONSTR,SLS NO LL</v>
      </c>
    </row>
    <row r="545" spans="1:12" hidden="1" x14ac:dyDescent="0.3">
      <c r="A545" s="180" t="s">
        <v>7</v>
      </c>
      <c r="B545" s="155" t="s">
        <v>261</v>
      </c>
      <c r="C545" s="155" t="s">
        <v>262</v>
      </c>
      <c r="D545" s="181">
        <v>57</v>
      </c>
      <c r="E545" t="s">
        <v>263</v>
      </c>
      <c r="F545" s="181">
        <v>1</v>
      </c>
      <c r="G545" t="s">
        <v>264</v>
      </c>
      <c r="H545" t="s">
        <v>264</v>
      </c>
      <c r="I545" t="s">
        <v>264</v>
      </c>
      <c r="J545" t="s">
        <v>264</v>
      </c>
      <c r="K545" s="178" t="str">
        <f>_xlfn.XLOOKUP(Table2_2[[#This Row],[load_case]],'Load summary(updated)'!$B$2:$B$44,'Load summary(updated)'!$A$2:$A$44)</f>
        <v>57-Lateral Construction (Left &amp; Right)</v>
      </c>
      <c r="L545" s="178" t="str">
        <f>VLOOKUP(Table2_2[[#This Row],[load_combination]],'Load summary(original) and Ref'!B:AV,47,0)</f>
        <v>MAX VERT, MAX HORI,WL BASE END CONSTR,SLS NO LL</v>
      </c>
    </row>
    <row r="546" spans="1:12" hidden="1" x14ac:dyDescent="0.3">
      <c r="A546" t="s">
        <v>7</v>
      </c>
      <c r="B546" s="155" t="s">
        <v>261</v>
      </c>
      <c r="C546" s="155" t="s">
        <v>262</v>
      </c>
      <c r="D546" s="155">
        <v>17.100000000000001</v>
      </c>
      <c r="E546" t="s">
        <v>263</v>
      </c>
      <c r="F546" s="155">
        <v>0</v>
      </c>
      <c r="G546" t="s">
        <v>264</v>
      </c>
      <c r="H546" t="s">
        <v>264</v>
      </c>
      <c r="I546" t="s">
        <v>264</v>
      </c>
      <c r="J546" t="s">
        <v>264</v>
      </c>
      <c r="K546" s="155" t="str">
        <f>_xlfn.XLOOKUP(Table2_2[[#This Row],[load_case]],'Load summary(updated)'!$B$2:$B$44,'Load summary(updated)'!$A$2:$A$44)</f>
        <v xml:space="preserve">Eff. Vertical Soil Pressure Roof, 4.5m excavation above Roof Slab </v>
      </c>
      <c r="L546" s="155" t="str">
        <f>VLOOKUP(Table2_2[[#This Row],[load_combination]],'Load summary(original) and Ref'!B:AV,47,0)</f>
        <v>MAX VERT, MAX HORI,WL BASE END CONSTR,SLS NO LL</v>
      </c>
    </row>
    <row r="547" spans="1:12" hidden="1" x14ac:dyDescent="0.3">
      <c r="A547" t="s">
        <v>7</v>
      </c>
      <c r="B547" s="155" t="s">
        <v>261</v>
      </c>
      <c r="C547" s="155" t="s">
        <v>262</v>
      </c>
      <c r="D547" s="155">
        <v>31.1</v>
      </c>
      <c r="E547" t="s">
        <v>263</v>
      </c>
      <c r="F547" s="155">
        <v>0</v>
      </c>
      <c r="G547" t="s">
        <v>264</v>
      </c>
      <c r="H547" t="s">
        <v>264</v>
      </c>
      <c r="I547" t="s">
        <v>264</v>
      </c>
      <c r="J547" t="s">
        <v>264</v>
      </c>
      <c r="K547" s="155" t="str">
        <f>_xlfn.XLOOKUP(Table2_2[[#This Row],[load_case]],'Load summary(updated)'!$B$2:$B$44,'Load summary(updated)'!$A$2:$A$44)</f>
        <v>Hydrostatic Vertical Roof, WT 4.5m BGL</v>
      </c>
      <c r="L547" s="155" t="str">
        <f>VLOOKUP(Table2_2[[#This Row],[load_combination]],'Load summary(original) and Ref'!B:AV,47,0)</f>
        <v>MAX VERT, MAX HORI,WL BASE END CONSTR,SLS NO LL</v>
      </c>
    </row>
    <row r="548" spans="1:12" hidden="1" x14ac:dyDescent="0.3">
      <c r="A548" s="180" t="s">
        <v>9</v>
      </c>
      <c r="B548" s="155" t="s">
        <v>261</v>
      </c>
      <c r="C548" s="155" t="s">
        <v>262</v>
      </c>
      <c r="D548" s="181">
        <v>1</v>
      </c>
      <c r="E548" t="s">
        <v>263</v>
      </c>
      <c r="F548" s="181">
        <v>1</v>
      </c>
      <c r="G548" t="s">
        <v>264</v>
      </c>
      <c r="H548" t="s">
        <v>264</v>
      </c>
      <c r="I548" t="s">
        <v>264</v>
      </c>
      <c r="J548" t="s">
        <v>264</v>
      </c>
      <c r="K548" s="178" t="str">
        <f>_xlfn.XLOOKUP(Table2_2[[#This Row],[load_case]],'Load summary(updated)'!$B$2:$B$44,'Load summary(updated)'!$A$2:$A$44)</f>
        <v>Self weight (Self-weight)</v>
      </c>
      <c r="L548" s="178" t="str">
        <f>VLOOKUP(Table2_2[[#This Row],[load_combination]],'Load summary(original) and Ref'!B:AV,47,0)</f>
        <v>MAX VERT, MIN HORI,WL -5,SLS</v>
      </c>
    </row>
    <row r="549" spans="1:12" hidden="1" x14ac:dyDescent="0.3">
      <c r="A549" s="180" t="s">
        <v>9</v>
      </c>
      <c r="B549" s="155" t="s">
        <v>261</v>
      </c>
      <c r="C549" s="155" t="s">
        <v>262</v>
      </c>
      <c r="D549" s="181">
        <v>2</v>
      </c>
      <c r="E549" t="s">
        <v>263</v>
      </c>
      <c r="F549" s="181">
        <v>1</v>
      </c>
      <c r="G549" t="s">
        <v>264</v>
      </c>
      <c r="H549" t="s">
        <v>264</v>
      </c>
      <c r="I549" t="s">
        <v>264</v>
      </c>
      <c r="J549" t="s">
        <v>264</v>
      </c>
      <c r="K549" s="178" t="str">
        <f>_xlfn.XLOOKUP(Table2_2[[#This Row],[load_case]],'Load summary(updated)'!$B$2:$B$44,'Load summary(updated)'!$A$2:$A$44)</f>
        <v>Permanent Superimposed Dead Load (Self-weight)</v>
      </c>
      <c r="L549" s="178" t="str">
        <f>VLOOKUP(Table2_2[[#This Row],[load_combination]],'Load summary(original) and Ref'!B:AV,47,0)</f>
        <v>MAX VERT, MIN HORI,WL -5,SLS</v>
      </c>
    </row>
    <row r="550" spans="1:12" hidden="1" x14ac:dyDescent="0.3">
      <c r="A550" s="180" t="s">
        <v>9</v>
      </c>
      <c r="B550" s="155" t="s">
        <v>261</v>
      </c>
      <c r="C550" s="155" t="s">
        <v>262</v>
      </c>
      <c r="D550" s="181">
        <v>3</v>
      </c>
      <c r="E550" t="s">
        <v>263</v>
      </c>
      <c r="F550" s="181">
        <v>1</v>
      </c>
      <c r="G550" t="s">
        <v>264</v>
      </c>
      <c r="H550" t="s">
        <v>264</v>
      </c>
      <c r="I550" t="s">
        <v>264</v>
      </c>
      <c r="J550" t="s">
        <v>264</v>
      </c>
      <c r="K550" s="178" t="str">
        <f>_xlfn.XLOOKUP(Table2_2[[#This Row],[load_case]],'Load summary(updated)'!$B$2:$B$44,'Load summary(updated)'!$A$2:$A$44)</f>
        <v>Pavement (Self-weight)</v>
      </c>
      <c r="L550" s="178" t="str">
        <f>VLOOKUP(Table2_2[[#This Row],[load_combination]],'Load summary(original) and Ref'!B:AV,47,0)</f>
        <v>MAX VERT, MIN HORI,WL -5,SLS</v>
      </c>
    </row>
    <row r="551" spans="1:12" hidden="1" x14ac:dyDescent="0.3">
      <c r="A551" t="s">
        <v>9</v>
      </c>
      <c r="B551" s="155" t="s">
        <v>261</v>
      </c>
      <c r="C551" s="155" t="s">
        <v>262</v>
      </c>
      <c r="D551" s="155">
        <v>4</v>
      </c>
      <c r="E551" t="s">
        <v>263</v>
      </c>
      <c r="F551" s="155">
        <v>0</v>
      </c>
      <c r="G551" t="s">
        <v>264</v>
      </c>
      <c r="H551" t="s">
        <v>264</v>
      </c>
      <c r="I551" t="s">
        <v>264</v>
      </c>
      <c r="J551" t="s">
        <v>264</v>
      </c>
      <c r="K551" s="155" t="str">
        <f>_xlfn.XLOOKUP(Table2_2[[#This Row],[load_case]],'Load summary(updated)'!$B$2:$B$44,'Load summary(updated)'!$A$2:$A$44)</f>
        <v>Horizontal Soil Pressure  due to Pavement self-weight at Rest K0 (Self-
weight)</v>
      </c>
      <c r="L551" s="155" t="str">
        <f>VLOOKUP(Table2_2[[#This Row],[load_combination]],'Load summary(original) and Ref'!B:AV,47,0)</f>
        <v>MAX VERT, MIN HORI,WL -5,SLS</v>
      </c>
    </row>
    <row r="552" spans="1:12" hidden="1" x14ac:dyDescent="0.3">
      <c r="A552" s="180" t="s">
        <v>9</v>
      </c>
      <c r="B552" s="155" t="s">
        <v>261</v>
      </c>
      <c r="C552" s="155" t="s">
        <v>262</v>
      </c>
      <c r="D552" s="181">
        <v>5</v>
      </c>
      <c r="E552" t="s">
        <v>263</v>
      </c>
      <c r="F552" s="181">
        <v>1</v>
      </c>
      <c r="G552" t="s">
        <v>264</v>
      </c>
      <c r="H552" t="s">
        <v>264</v>
      </c>
      <c r="I552" t="s">
        <v>264</v>
      </c>
      <c r="J552" t="s">
        <v>264</v>
      </c>
      <c r="K552" s="178" t="str">
        <f>_xlfn.XLOOKUP(Table2_2[[#This Row],[load_case]],'Load summary(updated)'!$B$2:$B$44,'Load summary(updated)'!$A$2:$A$44)</f>
        <v>Horizontal Soil Pressure due to Pavement self-weight at Active Ka (Self-
weight)</v>
      </c>
      <c r="L552" s="178" t="str">
        <f>VLOOKUP(Table2_2[[#This Row],[load_combination]],'Load summary(original) and Ref'!B:AV,47,0)</f>
        <v>MAX VERT, MIN HORI,WL -5,SLS</v>
      </c>
    </row>
    <row r="553" spans="1:12" hidden="1" x14ac:dyDescent="0.3">
      <c r="A553" t="s">
        <v>9</v>
      </c>
      <c r="B553" s="155" t="s">
        <v>261</v>
      </c>
      <c r="C553" s="155" t="s">
        <v>262</v>
      </c>
      <c r="D553" s="155">
        <v>11</v>
      </c>
      <c r="E553" t="s">
        <v>263</v>
      </c>
      <c r="F553" s="155">
        <v>0</v>
      </c>
      <c r="G553" t="s">
        <v>264</v>
      </c>
      <c r="H553" t="s">
        <v>264</v>
      </c>
      <c r="I553" t="s">
        <v>264</v>
      </c>
      <c r="J553" t="s">
        <v>264</v>
      </c>
      <c r="K553" s="155" t="str">
        <f>_xlfn.XLOOKUP(Table2_2[[#This Row],[load_case]],'Load summary(updated)'!$B$2:$B$44,'Load summary(updated)'!$A$2:$A$44)</f>
        <v>Eff. Vertical Soil Pressure, WL at GL &amp; +1.0m &amp; base</v>
      </c>
      <c r="L553" s="155" t="str">
        <f>VLOOKUP(Table2_2[[#This Row],[load_combination]],'Load summary(original) and Ref'!B:AV,47,0)</f>
        <v>MAX VERT, MIN HORI,WL -5,SLS</v>
      </c>
    </row>
    <row r="554" spans="1:12" hidden="1" x14ac:dyDescent="0.3">
      <c r="A554" t="s">
        <v>9</v>
      </c>
      <c r="B554" s="155" t="s">
        <v>261</v>
      </c>
      <c r="C554" s="155" t="s">
        <v>262</v>
      </c>
      <c r="D554" s="155">
        <v>12</v>
      </c>
      <c r="E554" t="s">
        <v>263</v>
      </c>
      <c r="F554" s="155">
        <v>0</v>
      </c>
      <c r="G554" t="s">
        <v>264</v>
      </c>
      <c r="H554" t="s">
        <v>264</v>
      </c>
      <c r="I554" t="s">
        <v>264</v>
      </c>
      <c r="J554" t="s">
        <v>264</v>
      </c>
      <c r="K554" s="155" t="str">
        <f>_xlfn.XLOOKUP(Table2_2[[#This Row],[load_case]],'Load summary(updated)'!$B$2:$B$44,'Load summary(updated)'!$A$2:$A$44)</f>
        <v>Eff. Horizontal Soil Pressure at Rest, K0, WL at GL &amp; +1.0m &amp; base L&amp;R</v>
      </c>
      <c r="L554" s="155" t="str">
        <f>VLOOKUP(Table2_2[[#This Row],[load_combination]],'Load summary(original) and Ref'!B:AV,47,0)</f>
        <v>MAX VERT, MIN HORI,WL -5,SLS</v>
      </c>
    </row>
    <row r="555" spans="1:12" hidden="1" x14ac:dyDescent="0.3">
      <c r="A555" s="180" t="s">
        <v>9</v>
      </c>
      <c r="B555" s="155" t="s">
        <v>261</v>
      </c>
      <c r="C555" s="155" t="s">
        <v>262</v>
      </c>
      <c r="D555" s="181">
        <v>13</v>
      </c>
      <c r="E555" t="s">
        <v>263</v>
      </c>
      <c r="F555" s="181">
        <v>1</v>
      </c>
      <c r="G555" t="s">
        <v>264</v>
      </c>
      <c r="H555" t="s">
        <v>264</v>
      </c>
      <c r="I555" t="s">
        <v>264</v>
      </c>
      <c r="J555" t="s">
        <v>264</v>
      </c>
      <c r="K555" s="178" t="str">
        <f>_xlfn.XLOOKUP(Table2_2[[#This Row],[load_case]],'Load summary(updated)'!$B$2:$B$44,'Load summary(updated)'!$A$2:$A$44)</f>
        <v>Total Vertical Soil Pressure Roof, WT at 5.0m BGL</v>
      </c>
      <c r="L555" s="178" t="str">
        <f>VLOOKUP(Table2_2[[#This Row],[load_combination]],'Load summary(original) and Ref'!B:AV,47,0)</f>
        <v>MAX VERT, MIN HORI,WL -5,SLS</v>
      </c>
    </row>
    <row r="556" spans="1:12" hidden="1" x14ac:dyDescent="0.3">
      <c r="A556" s="180" t="s">
        <v>9</v>
      </c>
      <c r="B556" s="155" t="s">
        <v>261</v>
      </c>
      <c r="C556" s="155" t="s">
        <v>262</v>
      </c>
      <c r="D556" s="181">
        <v>14</v>
      </c>
      <c r="E556" t="s">
        <v>263</v>
      </c>
      <c r="F556" s="181">
        <v>1</v>
      </c>
      <c r="G556" t="s">
        <v>264</v>
      </c>
      <c r="H556" t="s">
        <v>264</v>
      </c>
      <c r="I556" t="s">
        <v>264</v>
      </c>
      <c r="J556" t="s">
        <v>264</v>
      </c>
      <c r="K556" s="178" t="str">
        <f>_xlfn.XLOOKUP(Table2_2[[#This Row],[load_case]],'Load summary(updated)'!$B$2:$B$44,'Load summary(updated)'!$A$2:$A$44)</f>
        <v xml:space="preserve">Eff. Horizontal Soil Pressure at Active, Ka, WT at 5.0mBGL L&amp;R </v>
      </c>
      <c r="L556" s="178" t="str">
        <f>VLOOKUP(Table2_2[[#This Row],[load_combination]],'Load summary(original) and Ref'!B:AV,47,0)</f>
        <v>MAX VERT, MIN HORI,WL -5,SLS</v>
      </c>
    </row>
    <row r="557" spans="1:12" hidden="1" x14ac:dyDescent="0.3">
      <c r="A557" t="s">
        <v>9</v>
      </c>
      <c r="B557" s="155" t="s">
        <v>261</v>
      </c>
      <c r="C557" s="155" t="s">
        <v>262</v>
      </c>
      <c r="D557" s="155">
        <v>15</v>
      </c>
      <c r="E557" t="s">
        <v>263</v>
      </c>
      <c r="F557" s="155">
        <v>0</v>
      </c>
      <c r="G557" t="s">
        <v>264</v>
      </c>
      <c r="H557" t="s">
        <v>264</v>
      </c>
      <c r="I557" t="s">
        <v>264</v>
      </c>
      <c r="J557" t="s">
        <v>264</v>
      </c>
      <c r="K557" s="155" t="str">
        <f>_xlfn.XLOOKUP(Table2_2[[#This Row],[load_case]],'Load summary(updated)'!$B$2:$B$44,'Load summary(updated)'!$A$2:$A$44)</f>
        <v>Eff. Vertical Soil Pressure, WL at base</v>
      </c>
      <c r="L557" s="155" t="str">
        <f>VLOOKUP(Table2_2[[#This Row],[load_combination]],'Load summary(original) and Ref'!B:AV,47,0)</f>
        <v>MAX VERT, MIN HORI,WL -5,SLS</v>
      </c>
    </row>
    <row r="558" spans="1:12" hidden="1" x14ac:dyDescent="0.3">
      <c r="A558" t="s">
        <v>9</v>
      </c>
      <c r="B558" s="155" t="s">
        <v>261</v>
      </c>
      <c r="C558" s="155" t="s">
        <v>262</v>
      </c>
      <c r="D558" s="155">
        <v>16</v>
      </c>
      <c r="E558" t="s">
        <v>263</v>
      </c>
      <c r="F558" s="155">
        <v>0</v>
      </c>
      <c r="G558" t="s">
        <v>264</v>
      </c>
      <c r="H558" t="s">
        <v>264</v>
      </c>
      <c r="I558" t="s">
        <v>264</v>
      </c>
      <c r="J558" t="s">
        <v>264</v>
      </c>
      <c r="K558" s="155" t="str">
        <f>_xlfn.XLOOKUP(Table2_2[[#This Row],[load_case]],'Load summary(updated)'!$B$2:$B$44,'Load summary(updated)'!$A$2:$A$44)</f>
        <v>Eff. Horizontal Soil Pressure at Rest, K0, WL at base (L&amp;R)</v>
      </c>
      <c r="L558" s="155" t="str">
        <f>VLOOKUP(Table2_2[[#This Row],[load_combination]],'Load summary(original) and Ref'!B:AV,47,0)</f>
        <v>MAX VERT, MIN HORI,WL -5,SLS</v>
      </c>
    </row>
    <row r="559" spans="1:12" hidden="1" x14ac:dyDescent="0.3">
      <c r="A559" t="s">
        <v>9</v>
      </c>
      <c r="B559" s="155" t="s">
        <v>261</v>
      </c>
      <c r="C559" s="155" t="s">
        <v>262</v>
      </c>
      <c r="D559" s="155">
        <v>17</v>
      </c>
      <c r="E559" t="s">
        <v>263</v>
      </c>
      <c r="F559" s="155">
        <v>0</v>
      </c>
      <c r="G559" t="s">
        <v>264</v>
      </c>
      <c r="H559" t="s">
        <v>264</v>
      </c>
      <c r="I559" t="s">
        <v>264</v>
      </c>
      <c r="J559" t="s">
        <v>264</v>
      </c>
      <c r="K559" s="155" t="str">
        <f>_xlfn.XLOOKUP(Table2_2[[#This Row],[load_case]],'Load summary(updated)'!$B$2:$B$44,'Load summary(updated)'!$A$2:$A$44)</f>
        <v xml:space="preserve">Eff. Vertical Soil Pressure Roof, 1.5m excavation above Roof Slab </v>
      </c>
      <c r="L559" s="155" t="str">
        <f>VLOOKUP(Table2_2[[#This Row],[load_combination]],'Load summary(original) and Ref'!B:AV,47,0)</f>
        <v>MAX VERT, MIN HORI,WL -5,SLS</v>
      </c>
    </row>
    <row r="560" spans="1:12" hidden="1" x14ac:dyDescent="0.3">
      <c r="A560" t="s">
        <v>9</v>
      </c>
      <c r="B560" s="155" t="s">
        <v>261</v>
      </c>
      <c r="C560" s="155" t="s">
        <v>262</v>
      </c>
      <c r="D560" s="155">
        <v>18</v>
      </c>
      <c r="E560" t="s">
        <v>263</v>
      </c>
      <c r="F560" s="155">
        <v>0</v>
      </c>
      <c r="G560" t="s">
        <v>264</v>
      </c>
      <c r="H560" t="s">
        <v>264</v>
      </c>
      <c r="I560" t="s">
        <v>264</v>
      </c>
      <c r="J560" t="s">
        <v>264</v>
      </c>
      <c r="K560" s="155" t="str">
        <f>_xlfn.XLOOKUP(Table2_2[[#This Row],[load_case]],'Load summary(updated)'!$B$2:$B$44,'Load summary(updated)'!$A$2:$A$44)</f>
        <v xml:space="preserve">Eff. Vertical Soil Pressure, WT at 1.5mBGL (L) and 4.5mBGL (R) </v>
      </c>
      <c r="L560" s="155" t="str">
        <f>VLOOKUP(Table2_2[[#This Row],[load_combination]],'Load summary(original) and Ref'!B:AV,47,0)</f>
        <v>MAX VERT, MIN HORI,WL -5,SLS</v>
      </c>
    </row>
    <row r="561" spans="1:12" hidden="1" x14ac:dyDescent="0.3">
      <c r="A561" t="s">
        <v>9</v>
      </c>
      <c r="B561" s="155" t="s">
        <v>261</v>
      </c>
      <c r="C561" s="155" t="s">
        <v>262</v>
      </c>
      <c r="D561" s="155">
        <v>19</v>
      </c>
      <c r="E561" t="s">
        <v>263</v>
      </c>
      <c r="F561" s="155">
        <v>0</v>
      </c>
      <c r="G561" t="s">
        <v>264</v>
      </c>
      <c r="H561" t="s">
        <v>264</v>
      </c>
      <c r="I561" t="s">
        <v>264</v>
      </c>
      <c r="J561" t="s">
        <v>264</v>
      </c>
      <c r="K561" s="155" t="str">
        <f>_xlfn.XLOOKUP(Table2_2[[#This Row],[load_case]],'Load summary(updated)'!$B$2:$B$44,'Load summary(updated)'!$A$2:$A$44)</f>
        <v>Eff. Horizontal Soil Pressure at Rest, K0, WT at 1.5mBGL (L) and 
4.5mBGL (R) L</v>
      </c>
      <c r="L561" s="155" t="str">
        <f>VLOOKUP(Table2_2[[#This Row],[load_combination]],'Load summary(original) and Ref'!B:AV,47,0)</f>
        <v>MAX VERT, MIN HORI,WL -5,SLS</v>
      </c>
    </row>
    <row r="562" spans="1:12" hidden="1" x14ac:dyDescent="0.3">
      <c r="A562" t="s">
        <v>9</v>
      </c>
      <c r="B562" s="155" t="s">
        <v>261</v>
      </c>
      <c r="C562" s="155" t="s">
        <v>262</v>
      </c>
      <c r="D562" s="155">
        <v>20</v>
      </c>
      <c r="E562" t="s">
        <v>263</v>
      </c>
      <c r="F562" s="155">
        <v>0</v>
      </c>
      <c r="G562" t="s">
        <v>264</v>
      </c>
      <c r="H562" t="s">
        <v>264</v>
      </c>
      <c r="I562" t="s">
        <v>264</v>
      </c>
      <c r="J562" t="s">
        <v>264</v>
      </c>
      <c r="K562" s="155" t="str">
        <f>_xlfn.XLOOKUP(Table2_2[[#This Row],[load_case]],'Load summary(updated)'!$B$2:$B$44,'Load summary(updated)'!$A$2:$A$44)</f>
        <v xml:space="preserve">Eff. Horizontal Soil Pressure at Active, Ka,, WT at 1.5mBGL (L) and 
4.5mBGL (R) R </v>
      </c>
      <c r="L562" s="155" t="str">
        <f>VLOOKUP(Table2_2[[#This Row],[load_combination]],'Load summary(original) and Ref'!B:AV,47,0)</f>
        <v>MAX VERT, MIN HORI,WL -5,SLS</v>
      </c>
    </row>
    <row r="563" spans="1:12" hidden="1" x14ac:dyDescent="0.3">
      <c r="A563" t="s">
        <v>9</v>
      </c>
      <c r="B563" s="155" t="s">
        <v>261</v>
      </c>
      <c r="C563" s="155" t="s">
        <v>262</v>
      </c>
      <c r="D563" s="155">
        <v>21</v>
      </c>
      <c r="E563" t="s">
        <v>263</v>
      </c>
      <c r="F563" s="155">
        <v>0</v>
      </c>
      <c r="G563" t="s">
        <v>264</v>
      </c>
      <c r="H563" t="s">
        <v>264</v>
      </c>
      <c r="I563" t="s">
        <v>264</v>
      </c>
      <c r="J563" t="s">
        <v>264</v>
      </c>
      <c r="K563" s="155" t="str">
        <f>_xlfn.XLOOKUP(Table2_2[[#This Row],[load_case]],'Load summary(updated)'!$B$2:$B$44,'Load summary(updated)'!$A$2:$A$44)</f>
        <v xml:space="preserve">Eff. Vertical Soil Pressure, WT at 1.5mBGL (R) and 4.5mBGL (L) </v>
      </c>
      <c r="L563" s="155" t="str">
        <f>VLOOKUP(Table2_2[[#This Row],[load_combination]],'Load summary(original) and Ref'!B:AV,47,0)</f>
        <v>MAX VERT, MIN HORI,WL -5,SLS</v>
      </c>
    </row>
    <row r="564" spans="1:12" hidden="1" x14ac:dyDescent="0.3">
      <c r="A564" t="s">
        <v>9</v>
      </c>
      <c r="B564" s="155" t="s">
        <v>261</v>
      </c>
      <c r="C564" s="155" t="s">
        <v>262</v>
      </c>
      <c r="D564" s="155">
        <v>22</v>
      </c>
      <c r="E564" t="s">
        <v>263</v>
      </c>
      <c r="F564" s="155">
        <v>0</v>
      </c>
      <c r="G564" t="s">
        <v>264</v>
      </c>
      <c r="H564" t="s">
        <v>264</v>
      </c>
      <c r="I564" t="s">
        <v>264</v>
      </c>
      <c r="J564" t="s">
        <v>264</v>
      </c>
      <c r="K564" s="155" t="str">
        <f>_xlfn.XLOOKUP(Table2_2[[#This Row],[load_case]],'Load summary(updated)'!$B$2:$B$44,'Load summary(updated)'!$A$2:$A$44)</f>
        <v>Eff. Horizontal Soil Pressure at Rest, K0,, WT at 1.5mBGL (R) and 
4.5mBGL (L) R</v>
      </c>
      <c r="L564" s="155" t="str">
        <f>VLOOKUP(Table2_2[[#This Row],[load_combination]],'Load summary(original) and Ref'!B:AV,47,0)</f>
        <v>MAX VERT, MIN HORI,WL -5,SLS</v>
      </c>
    </row>
    <row r="565" spans="1:12" hidden="1" x14ac:dyDescent="0.3">
      <c r="A565" t="s">
        <v>9</v>
      </c>
      <c r="B565" s="155" t="s">
        <v>261</v>
      </c>
      <c r="C565" s="155" t="s">
        <v>262</v>
      </c>
      <c r="D565" s="155">
        <v>23</v>
      </c>
      <c r="E565" t="s">
        <v>263</v>
      </c>
      <c r="F565" s="155">
        <v>0</v>
      </c>
      <c r="G565" t="s">
        <v>264</v>
      </c>
      <c r="H565" t="s">
        <v>264</v>
      </c>
      <c r="I565" t="s">
        <v>264</v>
      </c>
      <c r="J565" t="s">
        <v>264</v>
      </c>
      <c r="K565" s="155" t="str">
        <f>_xlfn.XLOOKUP(Table2_2[[#This Row],[load_case]],'Load summary(updated)'!$B$2:$B$44,'Load summary(updated)'!$A$2:$A$44)</f>
        <v>Eff. Horizontal Soil Pressure at Active, Ka,, WT at 1.5mBGL (R) and 
4.5mBGL (L)  L</v>
      </c>
      <c r="L565" s="155" t="str">
        <f>VLOOKUP(Table2_2[[#This Row],[load_combination]],'Load summary(original) and Ref'!B:AV,47,0)</f>
        <v>MAX VERT, MIN HORI,WL -5,SLS</v>
      </c>
    </row>
    <row r="566" spans="1:12" hidden="1" x14ac:dyDescent="0.3">
      <c r="A566" t="s">
        <v>9</v>
      </c>
      <c r="B566" s="155" t="s">
        <v>261</v>
      </c>
      <c r="C566" s="155" t="s">
        <v>262</v>
      </c>
      <c r="D566" s="155">
        <v>31</v>
      </c>
      <c r="E566" t="s">
        <v>263</v>
      </c>
      <c r="F566" s="155">
        <v>0</v>
      </c>
      <c r="G566" t="s">
        <v>264</v>
      </c>
      <c r="H566" t="s">
        <v>264</v>
      </c>
      <c r="I566" t="s">
        <v>264</v>
      </c>
      <c r="J566" t="s">
        <v>264</v>
      </c>
      <c r="K566" s="155" t="str">
        <f>_xlfn.XLOOKUP(Table2_2[[#This Row],[load_case]],'Load summary(updated)'!$B$2:$B$44,'Load summary(updated)'!$A$2:$A$44)</f>
        <v xml:space="preserve">Hydrostatic Vertical Roof, WT at GL </v>
      </c>
      <c r="L566" s="155" t="str">
        <f>VLOOKUP(Table2_2[[#This Row],[load_combination]],'Load summary(original) and Ref'!B:AV,47,0)</f>
        <v>MAX VERT, MIN HORI,WL -5,SLS</v>
      </c>
    </row>
    <row r="567" spans="1:12" hidden="1" x14ac:dyDescent="0.3">
      <c r="A567" t="s">
        <v>9</v>
      </c>
      <c r="B567" s="155" t="s">
        <v>261</v>
      </c>
      <c r="C567" s="155" t="s">
        <v>262</v>
      </c>
      <c r="D567" s="155">
        <v>32</v>
      </c>
      <c r="E567" t="s">
        <v>263</v>
      </c>
      <c r="F567" s="155">
        <v>0</v>
      </c>
      <c r="G567" t="s">
        <v>264</v>
      </c>
      <c r="H567" t="s">
        <v>264</v>
      </c>
      <c r="I567" t="s">
        <v>264</v>
      </c>
      <c r="J567" t="s">
        <v>264</v>
      </c>
      <c r="K567" s="155" t="str">
        <f>_xlfn.XLOOKUP(Table2_2[[#This Row],[load_case]],'Load summary(updated)'!$B$2:$B$44,'Load summary(updated)'!$A$2:$A$44)</f>
        <v xml:space="preserve">Hydrostatic Lateral , WT at GL L&amp;R </v>
      </c>
      <c r="L567" s="155" t="str">
        <f>VLOOKUP(Table2_2[[#This Row],[load_combination]],'Load summary(original) and Ref'!B:AV,47,0)</f>
        <v>MAX VERT, MIN HORI,WL -5,SLS</v>
      </c>
    </row>
    <row r="568" spans="1:12" hidden="1" x14ac:dyDescent="0.3">
      <c r="A568" t="s">
        <v>9</v>
      </c>
      <c r="B568" s="155" t="s">
        <v>261</v>
      </c>
      <c r="C568" s="155" t="s">
        <v>262</v>
      </c>
      <c r="D568" s="155">
        <v>33</v>
      </c>
      <c r="E568" t="s">
        <v>263</v>
      </c>
      <c r="F568" s="155">
        <v>0</v>
      </c>
      <c r="G568" t="s">
        <v>264</v>
      </c>
      <c r="H568" t="s">
        <v>264</v>
      </c>
      <c r="I568" t="s">
        <v>264</v>
      </c>
      <c r="J568" t="s">
        <v>264</v>
      </c>
      <c r="K568" s="155" t="str">
        <f>_xlfn.XLOOKUP(Table2_2[[#This Row],[load_case]],'Load summary(updated)'!$B$2:$B$44,'Load summary(updated)'!$A$2:$A$44)</f>
        <v xml:space="preserve">Hydrostatic Uplift Base, WT at GL </v>
      </c>
      <c r="L568" s="155" t="str">
        <f>VLOOKUP(Table2_2[[#This Row],[load_combination]],'Load summary(original) and Ref'!B:AV,47,0)</f>
        <v>MAX VERT, MIN HORI,WL -5,SLS</v>
      </c>
    </row>
    <row r="569" spans="1:12" hidden="1" x14ac:dyDescent="0.3">
      <c r="A569" t="s">
        <v>9</v>
      </c>
      <c r="B569" s="155" t="s">
        <v>261</v>
      </c>
      <c r="C569" s="155" t="s">
        <v>262</v>
      </c>
      <c r="D569" s="155">
        <v>34</v>
      </c>
      <c r="E569" t="s">
        <v>263</v>
      </c>
      <c r="F569" s="155">
        <v>0</v>
      </c>
      <c r="G569" t="s">
        <v>264</v>
      </c>
      <c r="H569" t="s">
        <v>264</v>
      </c>
      <c r="I569" t="s">
        <v>264</v>
      </c>
      <c r="J569" t="s">
        <v>264</v>
      </c>
      <c r="K569" s="155" t="str">
        <f>_xlfn.XLOOKUP(Table2_2[[#This Row],[load_case]],'Load summary(updated)'!$B$2:$B$44,'Load summary(updated)'!$A$2:$A$44)</f>
        <v>Hydrostatic Vertical Roof, WT at FL +1.0m,Hydrostatic Lateral , WT at FL +1.0m  L&amp;R, Hydrostatic Uplift Base, WT at FL +1.0m</v>
      </c>
      <c r="L569" s="155" t="str">
        <f>VLOOKUP(Table2_2[[#This Row],[load_combination]],'Load summary(original) and Ref'!B:AV,47,0)</f>
        <v>MAX VERT, MIN HORI,WL -5,SLS</v>
      </c>
    </row>
    <row r="570" spans="1:12" hidden="1" x14ac:dyDescent="0.3">
      <c r="A570" s="180" t="s">
        <v>9</v>
      </c>
      <c r="B570" s="155" t="s">
        <v>261</v>
      </c>
      <c r="C570" s="155" t="s">
        <v>262</v>
      </c>
      <c r="D570" s="181">
        <v>35</v>
      </c>
      <c r="E570" t="s">
        <v>263</v>
      </c>
      <c r="F570" s="181">
        <v>1</v>
      </c>
      <c r="G570" t="s">
        <v>264</v>
      </c>
      <c r="H570" t="s">
        <v>264</v>
      </c>
      <c r="I570" t="s">
        <v>264</v>
      </c>
      <c r="J570" t="s">
        <v>264</v>
      </c>
      <c r="K570" s="178" t="str">
        <f>_xlfn.XLOOKUP(Table2_2[[#This Row],[load_case]],'Load summary(updated)'!$B$2:$B$44,'Load summary(updated)'!$A$2:$A$44)</f>
        <v xml:space="preserve">35-Hydrostatic Vertical + Uplift Pressure ; WT at 5m Below GL </v>
      </c>
      <c r="L570" s="178" t="str">
        <f>VLOOKUP(Table2_2[[#This Row],[load_combination]],'Load summary(original) and Ref'!B:AV,47,0)</f>
        <v>MAX VERT, MIN HORI,WL -5,SLS</v>
      </c>
    </row>
    <row r="571" spans="1:12" hidden="1" x14ac:dyDescent="0.3">
      <c r="A571" s="180" t="s">
        <v>9</v>
      </c>
      <c r="B571" s="155" t="s">
        <v>261</v>
      </c>
      <c r="C571" s="155" t="s">
        <v>262</v>
      </c>
      <c r="D571" s="181">
        <v>36</v>
      </c>
      <c r="E571" t="s">
        <v>263</v>
      </c>
      <c r="F571" s="181">
        <v>1</v>
      </c>
      <c r="G571" t="s">
        <v>264</v>
      </c>
      <c r="H571" t="s">
        <v>264</v>
      </c>
      <c r="I571" t="s">
        <v>264</v>
      </c>
      <c r="J571" t="s">
        <v>264</v>
      </c>
      <c r="K571" s="178" t="str">
        <f>_xlfn.XLOOKUP(Table2_2[[#This Row],[load_case]],'Load summary(updated)'!$B$2:$B$44,'Load summary(updated)'!$A$2:$A$44)</f>
        <v>36-Hydrostatic Lateral Pressure ( Left &amp; Right); WT at 5m Below GL</v>
      </c>
      <c r="L571" s="178" t="str">
        <f>VLOOKUP(Table2_2[[#This Row],[load_combination]],'Load summary(original) and Ref'!B:AV,47,0)</f>
        <v>MAX VERT, MIN HORI,WL -5,SLS</v>
      </c>
    </row>
    <row r="572" spans="1:12" hidden="1" x14ac:dyDescent="0.3">
      <c r="A572" t="s">
        <v>9</v>
      </c>
      <c r="B572" s="155" t="s">
        <v>261</v>
      </c>
      <c r="C572" s="155" t="s">
        <v>262</v>
      </c>
      <c r="D572" s="155">
        <v>37</v>
      </c>
      <c r="E572" t="s">
        <v>263</v>
      </c>
      <c r="F572" s="155">
        <v>0</v>
      </c>
      <c r="G572" t="s">
        <v>264</v>
      </c>
      <c r="H572" t="s">
        <v>264</v>
      </c>
      <c r="I572" t="s">
        <v>264</v>
      </c>
      <c r="J572" t="s">
        <v>264</v>
      </c>
      <c r="K572" s="155" t="str">
        <f>_xlfn.XLOOKUP(Table2_2[[#This Row],[load_case]],'Load summary(updated)'!$B$2:$B$44,'Load summary(updated)'!$A$2:$A$44)</f>
        <v>37-Hydrostatic Vertical and Uplift (Roof &amp; Base); WT at 1.5m below GL due to excavation</v>
      </c>
      <c r="L572" s="155" t="str">
        <f>VLOOKUP(Table2_2[[#This Row],[load_combination]],'Load summary(original) and Ref'!B:AV,47,0)</f>
        <v>MAX VERT, MIN HORI,WL -5,SLS</v>
      </c>
    </row>
    <row r="573" spans="1:12" hidden="1" x14ac:dyDescent="0.3">
      <c r="A573" t="s">
        <v>9</v>
      </c>
      <c r="B573" s="155" t="s">
        <v>261</v>
      </c>
      <c r="C573" s="155" t="s">
        <v>262</v>
      </c>
      <c r="D573" s="155">
        <v>38</v>
      </c>
      <c r="E573" t="s">
        <v>263</v>
      </c>
      <c r="F573" s="155">
        <v>0</v>
      </c>
      <c r="G573" t="s">
        <v>264</v>
      </c>
      <c r="H573" t="s">
        <v>264</v>
      </c>
      <c r="I573" t="s">
        <v>264</v>
      </c>
      <c r="J573" t="s">
        <v>264</v>
      </c>
      <c r="K573" s="155" t="str">
        <f>_xlfn.XLOOKUP(Table2_2[[#This Row],[load_case]],'Load summary(updated)'!$B$2:$B$44,'Load summary(updated)'!$A$2:$A$44)</f>
        <v>38-Hydrostatic Vertical Pressure (Roof); WT at 1.5m Below GL  &amp; 4.5m below GL (Right)</v>
      </c>
      <c r="L573" s="155" t="str">
        <f>VLOOKUP(Table2_2[[#This Row],[load_combination]],'Load summary(original) and Ref'!B:AV,47,0)</f>
        <v>MAX VERT, MIN HORI,WL -5,SLS</v>
      </c>
    </row>
    <row r="574" spans="1:12" hidden="1" x14ac:dyDescent="0.3">
      <c r="A574" t="s">
        <v>9</v>
      </c>
      <c r="B574" s="155" t="s">
        <v>261</v>
      </c>
      <c r="C574" s="155" t="s">
        <v>262</v>
      </c>
      <c r="D574" s="155">
        <v>39</v>
      </c>
      <c r="E574" t="s">
        <v>263</v>
      </c>
      <c r="F574" s="155">
        <v>0</v>
      </c>
      <c r="G574" t="s">
        <v>264</v>
      </c>
      <c r="H574" t="s">
        <v>264</v>
      </c>
      <c r="I574" t="s">
        <v>264</v>
      </c>
      <c r="J574" t="s">
        <v>264</v>
      </c>
      <c r="K574" s="155" t="str">
        <f>_xlfn.XLOOKUP(Table2_2[[#This Row],[load_case]],'Load summary(updated)'!$B$2:$B$44,'Load summary(updated)'!$A$2:$A$44)</f>
        <v>39-Hydrostatic Lateral Pressure(Left &amp; Right); WT at 1.5m Below GL &amp; 4.5m below GL (Right)</v>
      </c>
      <c r="L574" s="155" t="str">
        <f>VLOOKUP(Table2_2[[#This Row],[load_combination]],'Load summary(original) and Ref'!B:AV,47,0)</f>
        <v>MAX VERT, MIN HORI,WL -5,SLS</v>
      </c>
    </row>
    <row r="575" spans="1:12" hidden="1" x14ac:dyDescent="0.3">
      <c r="A575" t="s">
        <v>9</v>
      </c>
      <c r="B575" s="155" t="s">
        <v>261</v>
      </c>
      <c r="C575" s="155" t="s">
        <v>262</v>
      </c>
      <c r="D575" s="155">
        <v>40</v>
      </c>
      <c r="E575" t="s">
        <v>263</v>
      </c>
      <c r="F575" s="155">
        <v>0</v>
      </c>
      <c r="G575" t="s">
        <v>264</v>
      </c>
      <c r="H575" t="s">
        <v>264</v>
      </c>
      <c r="I575" t="s">
        <v>264</v>
      </c>
      <c r="J575" t="s">
        <v>264</v>
      </c>
      <c r="K575" s="155" t="str">
        <f>_xlfn.XLOOKUP(Table2_2[[#This Row],[load_case]],'Load summary(updated)'!$B$2:$B$44,'Load summary(updated)'!$A$2:$A$44)</f>
        <v>40-Uplift (Base); WT at 1.5m Below GL &amp; 4.5m below GL (Right)</v>
      </c>
      <c r="L575" s="155" t="str">
        <f>VLOOKUP(Table2_2[[#This Row],[load_combination]],'Load summary(original) and Ref'!B:AV,47,0)</f>
        <v>MAX VERT, MIN HORI,WL -5,SLS</v>
      </c>
    </row>
    <row r="576" spans="1:12" hidden="1" x14ac:dyDescent="0.3">
      <c r="A576" t="s">
        <v>9</v>
      </c>
      <c r="B576" s="155" t="s">
        <v>261</v>
      </c>
      <c r="C576" s="155" t="s">
        <v>262</v>
      </c>
      <c r="D576" s="155">
        <v>41</v>
      </c>
      <c r="E576" t="s">
        <v>263</v>
      </c>
      <c r="F576" s="155">
        <v>0</v>
      </c>
      <c r="G576" t="s">
        <v>264</v>
      </c>
      <c r="H576" t="s">
        <v>264</v>
      </c>
      <c r="I576" t="s">
        <v>264</v>
      </c>
      <c r="J576" t="s">
        <v>264</v>
      </c>
      <c r="K576" s="155" t="str">
        <f>_xlfn.XLOOKUP(Table2_2[[#This Row],[load_case]],'Load summary(updated)'!$B$2:$B$44,'Load summary(updated)'!$A$2:$A$44)</f>
        <v>41-Hydrostatic Vertical Pressure (Roof); WT at 4.5m Below GL  &amp; 1.5m below GL (Right)</v>
      </c>
      <c r="L576" s="155" t="str">
        <f>VLOOKUP(Table2_2[[#This Row],[load_combination]],'Load summary(original) and Ref'!B:AV,47,0)</f>
        <v>MAX VERT, MIN HORI,WL -5,SLS</v>
      </c>
    </row>
    <row r="577" spans="1:12" hidden="1" x14ac:dyDescent="0.3">
      <c r="A577" t="s">
        <v>9</v>
      </c>
      <c r="B577" s="155" t="s">
        <v>261</v>
      </c>
      <c r="C577" s="155" t="s">
        <v>262</v>
      </c>
      <c r="D577" s="155">
        <v>42</v>
      </c>
      <c r="E577" t="s">
        <v>263</v>
      </c>
      <c r="F577" s="155">
        <v>0</v>
      </c>
      <c r="G577" t="s">
        <v>264</v>
      </c>
      <c r="H577" t="s">
        <v>264</v>
      </c>
      <c r="I577" t="s">
        <v>264</v>
      </c>
      <c r="J577" t="s">
        <v>264</v>
      </c>
      <c r="K577" s="155" t="str">
        <f>_xlfn.XLOOKUP(Table2_2[[#This Row],[load_case]],'Load summary(updated)'!$B$2:$B$44,'Load summary(updated)'!$A$2:$A$44)</f>
        <v>42-Hydrostatic Lateral Pressure(Left &amp; Right); WT at 4.5m Below GL &amp; 1.5m below GL (Right)</v>
      </c>
      <c r="L577" s="155" t="str">
        <f>VLOOKUP(Table2_2[[#This Row],[load_combination]],'Load summary(original) and Ref'!B:AV,47,0)</f>
        <v>MAX VERT, MIN HORI,WL -5,SLS</v>
      </c>
    </row>
    <row r="578" spans="1:12" hidden="1" x14ac:dyDescent="0.3">
      <c r="A578" t="s">
        <v>9</v>
      </c>
      <c r="B578" s="155" t="s">
        <v>261</v>
      </c>
      <c r="C578" s="155" t="s">
        <v>262</v>
      </c>
      <c r="D578" s="155">
        <v>43</v>
      </c>
      <c r="E578" t="s">
        <v>263</v>
      </c>
      <c r="F578" s="155">
        <v>0</v>
      </c>
      <c r="G578" t="s">
        <v>264</v>
      </c>
      <c r="H578" t="s">
        <v>264</v>
      </c>
      <c r="I578" t="s">
        <v>264</v>
      </c>
      <c r="J578" t="s">
        <v>264</v>
      </c>
      <c r="K578" s="155" t="str">
        <f>_xlfn.XLOOKUP(Table2_2[[#This Row],[load_case]],'Load summary(updated)'!$B$2:$B$44,'Load summary(updated)'!$A$2:$A$44)</f>
        <v>43-Uplift (Base); WT at 4.5m Below GL &amp; 1.5m below GL (Right)</v>
      </c>
      <c r="L578" s="155" t="str">
        <f>VLOOKUP(Table2_2[[#This Row],[load_combination]],'Load summary(original) and Ref'!B:AV,47,0)</f>
        <v>MAX VERT, MIN HORI,WL -5,SLS</v>
      </c>
    </row>
    <row r="579" spans="1:12" hidden="1" x14ac:dyDescent="0.3">
      <c r="A579" s="180" t="s">
        <v>9</v>
      </c>
      <c r="B579" s="155" t="s">
        <v>261</v>
      </c>
      <c r="C579" s="155" t="s">
        <v>262</v>
      </c>
      <c r="D579" s="181">
        <v>51</v>
      </c>
      <c r="E579" t="s">
        <v>263</v>
      </c>
      <c r="F579" s="181">
        <v>1</v>
      </c>
      <c r="G579" t="s">
        <v>264</v>
      </c>
      <c r="H579" t="s">
        <v>264</v>
      </c>
      <c r="I579" t="s">
        <v>264</v>
      </c>
      <c r="J579" t="s">
        <v>264</v>
      </c>
      <c r="K579" s="178" t="str">
        <f>_xlfn.XLOOKUP(Table2_2[[#This Row],[load_case]],'Load summary(updated)'!$B$2:$B$44,'Load summary(updated)'!$A$2:$A$44)</f>
        <v>51-Internal Live Load</v>
      </c>
      <c r="L579" s="178" t="str">
        <f>VLOOKUP(Table2_2[[#This Row],[load_combination]],'Load summary(original) and Ref'!B:AV,47,0)</f>
        <v>MAX VERT, MIN HORI,WL -5,SLS</v>
      </c>
    </row>
    <row r="580" spans="1:12" hidden="1" x14ac:dyDescent="0.3">
      <c r="A580" s="180" t="s">
        <v>9</v>
      </c>
      <c r="B580" s="155" t="s">
        <v>261</v>
      </c>
      <c r="C580" s="155" t="s">
        <v>262</v>
      </c>
      <c r="D580" s="181">
        <v>52</v>
      </c>
      <c r="E580" t="s">
        <v>263</v>
      </c>
      <c r="F580" s="181">
        <v>1</v>
      </c>
      <c r="G580" t="s">
        <v>264</v>
      </c>
      <c r="H580" t="s">
        <v>264</v>
      </c>
      <c r="I580" t="s">
        <v>264</v>
      </c>
      <c r="J580" t="s">
        <v>264</v>
      </c>
      <c r="K580" s="178" t="str">
        <f>_xlfn.XLOOKUP(Table2_2[[#This Row],[load_case]],'Load summary(updated)'!$B$2:$B$44,'Load summary(updated)'!$A$2:$A$44)</f>
        <v>52-Surcharge (Roof)</v>
      </c>
      <c r="L580" s="178" t="str">
        <f>VLOOKUP(Table2_2[[#This Row],[load_combination]],'Load summary(original) and Ref'!B:AV,47,0)</f>
        <v>MAX VERT, MIN HORI,WL -5,SLS</v>
      </c>
    </row>
    <row r="581" spans="1:12" hidden="1" x14ac:dyDescent="0.3">
      <c r="A581" t="s">
        <v>9</v>
      </c>
      <c r="B581" s="155" t="s">
        <v>261</v>
      </c>
      <c r="C581" s="155" t="s">
        <v>262</v>
      </c>
      <c r="D581" s="155">
        <v>53</v>
      </c>
      <c r="E581" t="s">
        <v>263</v>
      </c>
      <c r="F581" s="155">
        <v>0</v>
      </c>
      <c r="G581" t="s">
        <v>264</v>
      </c>
      <c r="H581" t="s">
        <v>264</v>
      </c>
      <c r="I581" t="s">
        <v>264</v>
      </c>
      <c r="J581" t="s">
        <v>264</v>
      </c>
      <c r="K581" s="155" t="str">
        <f>_xlfn.XLOOKUP(Table2_2[[#This Row],[load_case]],'Load summary(updated)'!$B$2:$B$44,'Load summary(updated)'!$A$2:$A$44)</f>
        <v>53-Lateral Surcharge (Left &amp; Right)</v>
      </c>
      <c r="L581" s="155" t="str">
        <f>VLOOKUP(Table2_2[[#This Row],[load_combination]],'Load summary(original) and Ref'!B:AV,47,0)</f>
        <v>MAX VERT, MIN HORI,WL -5,SLS</v>
      </c>
    </row>
    <row r="582" spans="1:12" hidden="1" x14ac:dyDescent="0.3">
      <c r="A582" t="s">
        <v>9</v>
      </c>
      <c r="B582" s="155" t="s">
        <v>261</v>
      </c>
      <c r="C582" s="155" t="s">
        <v>262</v>
      </c>
      <c r="D582" s="155">
        <v>54.1</v>
      </c>
      <c r="E582" t="s">
        <v>263</v>
      </c>
      <c r="F582" s="155">
        <v>0</v>
      </c>
      <c r="G582" t="s">
        <v>264</v>
      </c>
      <c r="H582" t="s">
        <v>264</v>
      </c>
      <c r="I582" t="s">
        <v>264</v>
      </c>
      <c r="J582" t="s">
        <v>264</v>
      </c>
      <c r="K582" s="155" t="str">
        <f>_xlfn.XLOOKUP(Table2_2[[#This Row],[load_case]],'Load summary(updated)'!$B$2:$B$44,'Load summary(updated)'!$A$2:$A$44)</f>
        <v>54-Lateral Surcharge (Left)  k0</v>
      </c>
      <c r="L582" s="155" t="str">
        <f>VLOOKUP(Table2_2[[#This Row],[load_combination]],'Load summary(original) and Ref'!B:AV,47,0)</f>
        <v>MAX VERT, MIN HORI,WL -5,SLS</v>
      </c>
    </row>
    <row r="583" spans="1:12" hidden="1" x14ac:dyDescent="0.3">
      <c r="A583" t="s">
        <v>9</v>
      </c>
      <c r="B583" s="155" t="s">
        <v>261</v>
      </c>
      <c r="C583" s="155" t="s">
        <v>262</v>
      </c>
      <c r="D583" s="155">
        <v>54.2</v>
      </c>
      <c r="E583" t="s">
        <v>263</v>
      </c>
      <c r="F583" s="155">
        <v>0</v>
      </c>
      <c r="G583" t="s">
        <v>264</v>
      </c>
      <c r="H583" t="s">
        <v>264</v>
      </c>
      <c r="I583" t="s">
        <v>264</v>
      </c>
      <c r="J583" t="s">
        <v>264</v>
      </c>
      <c r="K583" s="155" t="str">
        <f>_xlfn.XLOOKUP(Table2_2[[#This Row],[load_case]],'Load summary(updated)'!$B$2:$B$44,'Load summary(updated)'!$A$2:$A$44)</f>
        <v>54-Lateral Surcharge (Left)  ka</v>
      </c>
      <c r="L583" s="155" t="str">
        <f>VLOOKUP(Table2_2[[#This Row],[load_combination]],'Load summary(original) and Ref'!B:AV,47,0)</f>
        <v>MAX VERT, MIN HORI,WL -5,SLS</v>
      </c>
    </row>
    <row r="584" spans="1:12" hidden="1" x14ac:dyDescent="0.3">
      <c r="A584" t="s">
        <v>9</v>
      </c>
      <c r="B584" s="155" t="s">
        <v>261</v>
      </c>
      <c r="C584" s="155" t="s">
        <v>262</v>
      </c>
      <c r="D584" s="155">
        <v>55.1</v>
      </c>
      <c r="E584" t="s">
        <v>263</v>
      </c>
      <c r="F584" s="155">
        <v>0</v>
      </c>
      <c r="G584" t="s">
        <v>264</v>
      </c>
      <c r="H584" t="s">
        <v>264</v>
      </c>
      <c r="I584" t="s">
        <v>264</v>
      </c>
      <c r="J584" t="s">
        <v>264</v>
      </c>
      <c r="K584" s="155" t="str">
        <f>_xlfn.XLOOKUP(Table2_2[[#This Row],[load_case]],'Load summary(updated)'!$B$2:$B$44,'Load summary(updated)'!$A$2:$A$44)</f>
        <v>55-Lateral Surcharge (Right) k0</v>
      </c>
      <c r="L584" s="155" t="str">
        <f>VLOOKUP(Table2_2[[#This Row],[load_combination]],'Load summary(original) and Ref'!B:AV,47,0)</f>
        <v>MAX VERT, MIN HORI,WL -5,SLS</v>
      </c>
    </row>
    <row r="585" spans="1:12" hidden="1" x14ac:dyDescent="0.3">
      <c r="A585" t="s">
        <v>9</v>
      </c>
      <c r="B585" s="155" t="s">
        <v>261</v>
      </c>
      <c r="C585" s="155" t="s">
        <v>262</v>
      </c>
      <c r="D585" s="155">
        <v>55.2</v>
      </c>
      <c r="E585" t="s">
        <v>263</v>
      </c>
      <c r="F585" s="155">
        <v>0</v>
      </c>
      <c r="G585" t="s">
        <v>264</v>
      </c>
      <c r="H585" t="s">
        <v>264</v>
      </c>
      <c r="I585" t="s">
        <v>264</v>
      </c>
      <c r="J585" t="s">
        <v>264</v>
      </c>
      <c r="K585" s="155" t="str">
        <f>_xlfn.XLOOKUP(Table2_2[[#This Row],[load_case]],'Load summary(updated)'!$B$2:$B$44,'Load summary(updated)'!$A$2:$A$44)</f>
        <v>55-Lateral Surcharge (Right) ka</v>
      </c>
      <c r="L585" s="155" t="str">
        <f>VLOOKUP(Table2_2[[#This Row],[load_combination]],'Load summary(original) and Ref'!B:AV,47,0)</f>
        <v>MAX VERT, MIN HORI,WL -5,SLS</v>
      </c>
    </row>
    <row r="586" spans="1:12" hidden="1" x14ac:dyDescent="0.3">
      <c r="A586" t="s">
        <v>9</v>
      </c>
      <c r="B586" s="155" t="s">
        <v>261</v>
      </c>
      <c r="C586" s="155" t="s">
        <v>262</v>
      </c>
      <c r="D586" s="155">
        <v>56</v>
      </c>
      <c r="E586" t="s">
        <v>263</v>
      </c>
      <c r="F586" s="155">
        <v>0</v>
      </c>
      <c r="G586" t="s">
        <v>264</v>
      </c>
      <c r="H586" t="s">
        <v>264</v>
      </c>
      <c r="I586" t="s">
        <v>264</v>
      </c>
      <c r="J586" t="s">
        <v>264</v>
      </c>
      <c r="K586" s="155" t="str">
        <f>_xlfn.XLOOKUP(Table2_2[[#This Row],[load_case]],'Load summary(updated)'!$B$2:$B$44,'Load summary(updated)'!$A$2:$A$44)</f>
        <v>56-Construction Load (Roof)</v>
      </c>
      <c r="L586" s="155" t="str">
        <f>VLOOKUP(Table2_2[[#This Row],[load_combination]],'Load summary(original) and Ref'!B:AV,47,0)</f>
        <v>MAX VERT, MIN HORI,WL -5,SLS</v>
      </c>
    </row>
    <row r="587" spans="1:12" hidden="1" x14ac:dyDescent="0.3">
      <c r="A587" t="s">
        <v>9</v>
      </c>
      <c r="B587" s="155" t="s">
        <v>261</v>
      </c>
      <c r="C587" s="155" t="s">
        <v>262</v>
      </c>
      <c r="D587" s="155">
        <v>57</v>
      </c>
      <c r="E587" t="s">
        <v>263</v>
      </c>
      <c r="F587" s="155">
        <v>0</v>
      </c>
      <c r="G587" t="s">
        <v>264</v>
      </c>
      <c r="H587" t="s">
        <v>264</v>
      </c>
      <c r="I587" t="s">
        <v>264</v>
      </c>
      <c r="J587" t="s">
        <v>264</v>
      </c>
      <c r="K587" s="155" t="str">
        <f>_xlfn.XLOOKUP(Table2_2[[#This Row],[load_case]],'Load summary(updated)'!$B$2:$B$44,'Load summary(updated)'!$A$2:$A$44)</f>
        <v>57-Lateral Construction (Left &amp; Right)</v>
      </c>
      <c r="L587" s="155" t="str">
        <f>VLOOKUP(Table2_2[[#This Row],[load_combination]],'Load summary(original) and Ref'!B:AV,47,0)</f>
        <v>MAX VERT, MIN HORI,WL -5,SLS</v>
      </c>
    </row>
    <row r="588" spans="1:12" hidden="1" x14ac:dyDescent="0.3">
      <c r="A588" t="s">
        <v>9</v>
      </c>
      <c r="B588" s="155" t="s">
        <v>261</v>
      </c>
      <c r="C588" s="155" t="s">
        <v>262</v>
      </c>
      <c r="D588" s="155">
        <v>17.100000000000001</v>
      </c>
      <c r="E588" t="s">
        <v>263</v>
      </c>
      <c r="F588" s="155">
        <v>0</v>
      </c>
      <c r="G588" t="s">
        <v>264</v>
      </c>
      <c r="H588" t="s">
        <v>264</v>
      </c>
      <c r="I588" t="s">
        <v>264</v>
      </c>
      <c r="J588" t="s">
        <v>264</v>
      </c>
      <c r="K588" s="155" t="str">
        <f>_xlfn.XLOOKUP(Table2_2[[#This Row],[load_case]],'Load summary(updated)'!$B$2:$B$44,'Load summary(updated)'!$A$2:$A$44)</f>
        <v xml:space="preserve">Eff. Vertical Soil Pressure Roof, 4.5m excavation above Roof Slab </v>
      </c>
      <c r="L588" s="155" t="str">
        <f>VLOOKUP(Table2_2[[#This Row],[load_combination]],'Load summary(original) and Ref'!B:AV,47,0)</f>
        <v>MAX VERT, MIN HORI,WL -5,SLS</v>
      </c>
    </row>
    <row r="589" spans="1:12" hidden="1" x14ac:dyDescent="0.3">
      <c r="A589" t="s">
        <v>9</v>
      </c>
      <c r="B589" s="155" t="s">
        <v>261</v>
      </c>
      <c r="C589" s="155" t="s">
        <v>262</v>
      </c>
      <c r="D589" s="155">
        <v>31.1</v>
      </c>
      <c r="E589" t="s">
        <v>263</v>
      </c>
      <c r="F589" s="155">
        <v>0</v>
      </c>
      <c r="G589" t="s">
        <v>264</v>
      </c>
      <c r="H589" t="s">
        <v>264</v>
      </c>
      <c r="I589" t="s">
        <v>264</v>
      </c>
      <c r="J589" t="s">
        <v>264</v>
      </c>
      <c r="K589" s="155" t="str">
        <f>_xlfn.XLOOKUP(Table2_2[[#This Row],[load_case]],'Load summary(updated)'!$B$2:$B$44,'Load summary(updated)'!$A$2:$A$44)</f>
        <v>Hydrostatic Vertical Roof, WT 4.5m BGL</v>
      </c>
      <c r="L589" s="155" t="str">
        <f>VLOOKUP(Table2_2[[#This Row],[load_combination]],'Load summary(original) and Ref'!B:AV,47,0)</f>
        <v>MAX VERT, MIN HORI,WL -5,SLS</v>
      </c>
    </row>
    <row r="590" spans="1:12" hidden="1" x14ac:dyDescent="0.3">
      <c r="A590" s="180" t="s">
        <v>11</v>
      </c>
      <c r="B590" s="155" t="s">
        <v>261</v>
      </c>
      <c r="C590" s="155" t="s">
        <v>262</v>
      </c>
      <c r="D590" s="181">
        <v>1</v>
      </c>
      <c r="E590" t="s">
        <v>263</v>
      </c>
      <c r="F590" s="181">
        <v>1</v>
      </c>
      <c r="G590" t="s">
        <v>264</v>
      </c>
      <c r="H590" t="s">
        <v>264</v>
      </c>
      <c r="I590" t="s">
        <v>264</v>
      </c>
      <c r="J590" t="s">
        <v>264</v>
      </c>
      <c r="K590" s="178" t="str">
        <f>_xlfn.XLOOKUP(Table2_2[[#This Row],[load_case]],'Load summary(updated)'!$B$2:$B$44,'Load summary(updated)'!$A$2:$A$44)</f>
        <v>Self weight (Self-weight)</v>
      </c>
      <c r="L590" s="178" t="str">
        <f>VLOOKUP(Table2_2[[#This Row],[load_combination]],'Load summary(original) and Ref'!B:AV,47,0)</f>
        <v>MIN VERT, MAX HORI,WL GL,SLS NO LL</v>
      </c>
    </row>
    <row r="591" spans="1:12" hidden="1" x14ac:dyDescent="0.3">
      <c r="A591" s="180" t="s">
        <v>11</v>
      </c>
      <c r="B591" s="155" t="s">
        <v>261</v>
      </c>
      <c r="C591" s="155" t="s">
        <v>262</v>
      </c>
      <c r="D591" s="181">
        <v>2</v>
      </c>
      <c r="E591" t="s">
        <v>263</v>
      </c>
      <c r="F591" s="181">
        <v>1</v>
      </c>
      <c r="G591" t="s">
        <v>264</v>
      </c>
      <c r="H591" t="s">
        <v>264</v>
      </c>
      <c r="I591" t="s">
        <v>264</v>
      </c>
      <c r="J591" t="s">
        <v>264</v>
      </c>
      <c r="K591" s="178" t="str">
        <f>_xlfn.XLOOKUP(Table2_2[[#This Row],[load_case]],'Load summary(updated)'!$B$2:$B$44,'Load summary(updated)'!$A$2:$A$44)</f>
        <v>Permanent Superimposed Dead Load (Self-weight)</v>
      </c>
      <c r="L591" s="178" t="str">
        <f>VLOOKUP(Table2_2[[#This Row],[load_combination]],'Load summary(original) and Ref'!B:AV,47,0)</f>
        <v>MIN VERT, MAX HORI,WL GL,SLS NO LL</v>
      </c>
    </row>
    <row r="592" spans="1:12" hidden="1" x14ac:dyDescent="0.3">
      <c r="A592" s="180" t="s">
        <v>11</v>
      </c>
      <c r="B592" s="155" t="s">
        <v>261</v>
      </c>
      <c r="C592" s="155" t="s">
        <v>262</v>
      </c>
      <c r="D592" s="181">
        <v>3</v>
      </c>
      <c r="E592" t="s">
        <v>263</v>
      </c>
      <c r="F592" s="181">
        <v>1</v>
      </c>
      <c r="G592" t="s">
        <v>264</v>
      </c>
      <c r="H592" t="s">
        <v>264</v>
      </c>
      <c r="I592" t="s">
        <v>264</v>
      </c>
      <c r="J592" t="s">
        <v>264</v>
      </c>
      <c r="K592" s="178" t="str">
        <f>_xlfn.XLOOKUP(Table2_2[[#This Row],[load_case]],'Load summary(updated)'!$B$2:$B$44,'Load summary(updated)'!$A$2:$A$44)</f>
        <v>Pavement (Self-weight)</v>
      </c>
      <c r="L592" s="178" t="str">
        <f>VLOOKUP(Table2_2[[#This Row],[load_combination]],'Load summary(original) and Ref'!B:AV,47,0)</f>
        <v>MIN VERT, MAX HORI,WL GL,SLS NO LL</v>
      </c>
    </row>
    <row r="593" spans="1:12" hidden="1" x14ac:dyDescent="0.3">
      <c r="A593" s="180" t="s">
        <v>11</v>
      </c>
      <c r="B593" s="155" t="s">
        <v>261</v>
      </c>
      <c r="C593" s="155" t="s">
        <v>262</v>
      </c>
      <c r="D593" s="181">
        <v>4</v>
      </c>
      <c r="E593" t="s">
        <v>263</v>
      </c>
      <c r="F593" s="181">
        <v>1</v>
      </c>
      <c r="G593" t="s">
        <v>264</v>
      </c>
      <c r="H593" t="s">
        <v>264</v>
      </c>
      <c r="I593" t="s">
        <v>264</v>
      </c>
      <c r="J593" t="s">
        <v>264</v>
      </c>
      <c r="K593" s="178" t="str">
        <f>_xlfn.XLOOKUP(Table2_2[[#This Row],[load_case]],'Load summary(updated)'!$B$2:$B$44,'Load summary(updated)'!$A$2:$A$44)</f>
        <v>Horizontal Soil Pressure  due to Pavement self-weight at Rest K0 (Self-
weight)</v>
      </c>
      <c r="L593" s="178" t="str">
        <f>VLOOKUP(Table2_2[[#This Row],[load_combination]],'Load summary(original) and Ref'!B:AV,47,0)</f>
        <v>MIN VERT, MAX HORI,WL GL,SLS NO LL</v>
      </c>
    </row>
    <row r="594" spans="1:12" hidden="1" x14ac:dyDescent="0.3">
      <c r="A594" t="s">
        <v>11</v>
      </c>
      <c r="B594" s="155" t="s">
        <v>261</v>
      </c>
      <c r="C594" s="155" t="s">
        <v>262</v>
      </c>
      <c r="D594" s="155">
        <v>5</v>
      </c>
      <c r="E594" t="s">
        <v>263</v>
      </c>
      <c r="F594" s="155">
        <v>0</v>
      </c>
      <c r="G594" t="s">
        <v>264</v>
      </c>
      <c r="H594" t="s">
        <v>264</v>
      </c>
      <c r="I594" t="s">
        <v>264</v>
      </c>
      <c r="J594" t="s">
        <v>264</v>
      </c>
      <c r="K594" s="155" t="str">
        <f>_xlfn.XLOOKUP(Table2_2[[#This Row],[load_case]],'Load summary(updated)'!$B$2:$B$44,'Load summary(updated)'!$A$2:$A$44)</f>
        <v>Horizontal Soil Pressure due to Pavement self-weight at Active Ka (Self-
weight)</v>
      </c>
      <c r="L594" s="155" t="str">
        <f>VLOOKUP(Table2_2[[#This Row],[load_combination]],'Load summary(original) and Ref'!B:AV,47,0)</f>
        <v>MIN VERT, MAX HORI,WL GL,SLS NO LL</v>
      </c>
    </row>
    <row r="595" spans="1:12" hidden="1" x14ac:dyDescent="0.3">
      <c r="A595" s="180" t="s">
        <v>11</v>
      </c>
      <c r="B595" s="155" t="s">
        <v>261</v>
      </c>
      <c r="C595" s="155" t="s">
        <v>262</v>
      </c>
      <c r="D595" s="181">
        <v>11</v>
      </c>
      <c r="E595" t="s">
        <v>263</v>
      </c>
      <c r="F595" s="181">
        <v>1</v>
      </c>
      <c r="G595" t="s">
        <v>264</v>
      </c>
      <c r="H595" t="s">
        <v>264</v>
      </c>
      <c r="I595" t="s">
        <v>264</v>
      </c>
      <c r="J595" t="s">
        <v>264</v>
      </c>
      <c r="K595" s="178" t="str">
        <f>_xlfn.XLOOKUP(Table2_2[[#This Row],[load_case]],'Load summary(updated)'!$B$2:$B$44,'Load summary(updated)'!$A$2:$A$44)</f>
        <v>Eff. Vertical Soil Pressure, WL at GL &amp; +1.0m &amp; base</v>
      </c>
      <c r="L595" s="178" t="str">
        <f>VLOOKUP(Table2_2[[#This Row],[load_combination]],'Load summary(original) and Ref'!B:AV,47,0)</f>
        <v>MIN VERT, MAX HORI,WL GL,SLS NO LL</v>
      </c>
    </row>
    <row r="596" spans="1:12" hidden="1" x14ac:dyDescent="0.3">
      <c r="A596" s="180" t="s">
        <v>11</v>
      </c>
      <c r="B596" s="155" t="s">
        <v>261</v>
      </c>
      <c r="C596" s="155" t="s">
        <v>262</v>
      </c>
      <c r="D596" s="181">
        <v>12</v>
      </c>
      <c r="E596" t="s">
        <v>263</v>
      </c>
      <c r="F596" s="181">
        <v>1</v>
      </c>
      <c r="G596" t="s">
        <v>264</v>
      </c>
      <c r="H596" t="s">
        <v>264</v>
      </c>
      <c r="I596" t="s">
        <v>264</v>
      </c>
      <c r="J596" t="s">
        <v>264</v>
      </c>
      <c r="K596" s="178" t="str">
        <f>_xlfn.XLOOKUP(Table2_2[[#This Row],[load_case]],'Load summary(updated)'!$B$2:$B$44,'Load summary(updated)'!$A$2:$A$44)</f>
        <v>Eff. Horizontal Soil Pressure at Rest, K0, WL at GL &amp; +1.0m &amp; base L&amp;R</v>
      </c>
      <c r="L596" s="178" t="str">
        <f>VLOOKUP(Table2_2[[#This Row],[load_combination]],'Load summary(original) and Ref'!B:AV,47,0)</f>
        <v>MIN VERT, MAX HORI,WL GL,SLS NO LL</v>
      </c>
    </row>
    <row r="597" spans="1:12" hidden="1" x14ac:dyDescent="0.3">
      <c r="A597" t="s">
        <v>11</v>
      </c>
      <c r="B597" s="155" t="s">
        <v>261</v>
      </c>
      <c r="C597" s="155" t="s">
        <v>262</v>
      </c>
      <c r="D597" s="155">
        <v>13</v>
      </c>
      <c r="E597" t="s">
        <v>263</v>
      </c>
      <c r="F597" s="155">
        <v>0</v>
      </c>
      <c r="G597" t="s">
        <v>264</v>
      </c>
      <c r="H597" t="s">
        <v>264</v>
      </c>
      <c r="I597" t="s">
        <v>264</v>
      </c>
      <c r="J597" t="s">
        <v>264</v>
      </c>
      <c r="K597" s="155" t="str">
        <f>_xlfn.XLOOKUP(Table2_2[[#This Row],[load_case]],'Load summary(updated)'!$B$2:$B$44,'Load summary(updated)'!$A$2:$A$44)</f>
        <v>Total Vertical Soil Pressure Roof, WT at 5.0m BGL</v>
      </c>
      <c r="L597" s="155" t="str">
        <f>VLOOKUP(Table2_2[[#This Row],[load_combination]],'Load summary(original) and Ref'!B:AV,47,0)</f>
        <v>MIN VERT, MAX HORI,WL GL,SLS NO LL</v>
      </c>
    </row>
    <row r="598" spans="1:12" hidden="1" x14ac:dyDescent="0.3">
      <c r="A598" t="s">
        <v>11</v>
      </c>
      <c r="B598" s="155" t="s">
        <v>261</v>
      </c>
      <c r="C598" s="155" t="s">
        <v>262</v>
      </c>
      <c r="D598" s="155">
        <v>14</v>
      </c>
      <c r="E598" t="s">
        <v>263</v>
      </c>
      <c r="F598" s="155">
        <v>0</v>
      </c>
      <c r="G598" t="s">
        <v>264</v>
      </c>
      <c r="H598" t="s">
        <v>264</v>
      </c>
      <c r="I598" t="s">
        <v>264</v>
      </c>
      <c r="J598" t="s">
        <v>264</v>
      </c>
      <c r="K598" s="155" t="str">
        <f>_xlfn.XLOOKUP(Table2_2[[#This Row],[load_case]],'Load summary(updated)'!$B$2:$B$44,'Load summary(updated)'!$A$2:$A$44)</f>
        <v xml:space="preserve">Eff. Horizontal Soil Pressure at Active, Ka, WT at 5.0mBGL L&amp;R </v>
      </c>
      <c r="L598" s="155" t="str">
        <f>VLOOKUP(Table2_2[[#This Row],[load_combination]],'Load summary(original) and Ref'!B:AV,47,0)</f>
        <v>MIN VERT, MAX HORI,WL GL,SLS NO LL</v>
      </c>
    </row>
    <row r="599" spans="1:12" hidden="1" x14ac:dyDescent="0.3">
      <c r="A599" t="s">
        <v>11</v>
      </c>
      <c r="B599" s="155" t="s">
        <v>261</v>
      </c>
      <c r="C599" s="155" t="s">
        <v>262</v>
      </c>
      <c r="D599" s="155">
        <v>15</v>
      </c>
      <c r="E599" t="s">
        <v>263</v>
      </c>
      <c r="F599" s="155">
        <v>0</v>
      </c>
      <c r="G599" t="s">
        <v>264</v>
      </c>
      <c r="H599" t="s">
        <v>264</v>
      </c>
      <c r="I599" t="s">
        <v>264</v>
      </c>
      <c r="J599" t="s">
        <v>264</v>
      </c>
      <c r="K599" s="155" t="str">
        <f>_xlfn.XLOOKUP(Table2_2[[#This Row],[load_case]],'Load summary(updated)'!$B$2:$B$44,'Load summary(updated)'!$A$2:$A$44)</f>
        <v>Eff. Vertical Soil Pressure, WL at base</v>
      </c>
      <c r="L599" s="155" t="str">
        <f>VLOOKUP(Table2_2[[#This Row],[load_combination]],'Load summary(original) and Ref'!B:AV,47,0)</f>
        <v>MIN VERT, MAX HORI,WL GL,SLS NO LL</v>
      </c>
    </row>
    <row r="600" spans="1:12" hidden="1" x14ac:dyDescent="0.3">
      <c r="A600" t="s">
        <v>11</v>
      </c>
      <c r="B600" s="155" t="s">
        <v>261</v>
      </c>
      <c r="C600" s="155" t="s">
        <v>262</v>
      </c>
      <c r="D600" s="155">
        <v>16</v>
      </c>
      <c r="E600" t="s">
        <v>263</v>
      </c>
      <c r="F600" s="155">
        <v>0</v>
      </c>
      <c r="G600" t="s">
        <v>264</v>
      </c>
      <c r="H600" t="s">
        <v>264</v>
      </c>
      <c r="I600" t="s">
        <v>264</v>
      </c>
      <c r="J600" t="s">
        <v>264</v>
      </c>
      <c r="K600" s="155" t="str">
        <f>_xlfn.XLOOKUP(Table2_2[[#This Row],[load_case]],'Load summary(updated)'!$B$2:$B$44,'Load summary(updated)'!$A$2:$A$44)</f>
        <v>Eff. Horizontal Soil Pressure at Rest, K0, WL at base (L&amp;R)</v>
      </c>
      <c r="L600" s="155" t="str">
        <f>VLOOKUP(Table2_2[[#This Row],[load_combination]],'Load summary(original) and Ref'!B:AV,47,0)</f>
        <v>MIN VERT, MAX HORI,WL GL,SLS NO LL</v>
      </c>
    </row>
    <row r="601" spans="1:12" hidden="1" x14ac:dyDescent="0.3">
      <c r="A601" t="s">
        <v>11</v>
      </c>
      <c r="B601" s="155" t="s">
        <v>261</v>
      </c>
      <c r="C601" s="155" t="s">
        <v>262</v>
      </c>
      <c r="D601" s="155">
        <v>17</v>
      </c>
      <c r="E601" t="s">
        <v>263</v>
      </c>
      <c r="F601" s="155">
        <v>0</v>
      </c>
      <c r="G601" t="s">
        <v>264</v>
      </c>
      <c r="H601" t="s">
        <v>264</v>
      </c>
      <c r="I601" t="s">
        <v>264</v>
      </c>
      <c r="J601" t="s">
        <v>264</v>
      </c>
      <c r="K601" s="155" t="str">
        <f>_xlfn.XLOOKUP(Table2_2[[#This Row],[load_case]],'Load summary(updated)'!$B$2:$B$44,'Load summary(updated)'!$A$2:$A$44)</f>
        <v xml:space="preserve">Eff. Vertical Soil Pressure Roof, 1.5m excavation above Roof Slab </v>
      </c>
      <c r="L601" s="155" t="str">
        <f>VLOOKUP(Table2_2[[#This Row],[load_combination]],'Load summary(original) and Ref'!B:AV,47,0)</f>
        <v>MIN VERT, MAX HORI,WL GL,SLS NO LL</v>
      </c>
    </row>
    <row r="602" spans="1:12" hidden="1" x14ac:dyDescent="0.3">
      <c r="A602" t="s">
        <v>11</v>
      </c>
      <c r="B602" s="155" t="s">
        <v>261</v>
      </c>
      <c r="C602" s="155" t="s">
        <v>262</v>
      </c>
      <c r="D602" s="155">
        <v>18</v>
      </c>
      <c r="E602" t="s">
        <v>263</v>
      </c>
      <c r="F602" s="155">
        <v>0</v>
      </c>
      <c r="G602" t="s">
        <v>264</v>
      </c>
      <c r="H602" t="s">
        <v>264</v>
      </c>
      <c r="I602" t="s">
        <v>264</v>
      </c>
      <c r="J602" t="s">
        <v>264</v>
      </c>
      <c r="K602" s="155" t="str">
        <f>_xlfn.XLOOKUP(Table2_2[[#This Row],[load_case]],'Load summary(updated)'!$B$2:$B$44,'Load summary(updated)'!$A$2:$A$44)</f>
        <v xml:space="preserve">Eff. Vertical Soil Pressure, WT at 1.5mBGL (L) and 4.5mBGL (R) </v>
      </c>
      <c r="L602" s="155" t="str">
        <f>VLOOKUP(Table2_2[[#This Row],[load_combination]],'Load summary(original) and Ref'!B:AV,47,0)</f>
        <v>MIN VERT, MAX HORI,WL GL,SLS NO LL</v>
      </c>
    </row>
    <row r="603" spans="1:12" hidden="1" x14ac:dyDescent="0.3">
      <c r="A603" t="s">
        <v>11</v>
      </c>
      <c r="B603" s="155" t="s">
        <v>261</v>
      </c>
      <c r="C603" s="155" t="s">
        <v>262</v>
      </c>
      <c r="D603" s="155">
        <v>19</v>
      </c>
      <c r="E603" t="s">
        <v>263</v>
      </c>
      <c r="F603" s="155">
        <v>0</v>
      </c>
      <c r="G603" t="s">
        <v>264</v>
      </c>
      <c r="H603" t="s">
        <v>264</v>
      </c>
      <c r="I603" t="s">
        <v>264</v>
      </c>
      <c r="J603" t="s">
        <v>264</v>
      </c>
      <c r="K603" s="155" t="str">
        <f>_xlfn.XLOOKUP(Table2_2[[#This Row],[load_case]],'Load summary(updated)'!$B$2:$B$44,'Load summary(updated)'!$A$2:$A$44)</f>
        <v>Eff. Horizontal Soil Pressure at Rest, K0, WT at 1.5mBGL (L) and 
4.5mBGL (R) L</v>
      </c>
      <c r="L603" s="155" t="str">
        <f>VLOOKUP(Table2_2[[#This Row],[load_combination]],'Load summary(original) and Ref'!B:AV,47,0)</f>
        <v>MIN VERT, MAX HORI,WL GL,SLS NO LL</v>
      </c>
    </row>
    <row r="604" spans="1:12" hidden="1" x14ac:dyDescent="0.3">
      <c r="A604" t="s">
        <v>11</v>
      </c>
      <c r="B604" s="155" t="s">
        <v>261</v>
      </c>
      <c r="C604" s="155" t="s">
        <v>262</v>
      </c>
      <c r="D604" s="155">
        <v>20</v>
      </c>
      <c r="E604" t="s">
        <v>263</v>
      </c>
      <c r="F604" s="155">
        <v>0</v>
      </c>
      <c r="G604" t="s">
        <v>264</v>
      </c>
      <c r="H604" t="s">
        <v>264</v>
      </c>
      <c r="I604" t="s">
        <v>264</v>
      </c>
      <c r="J604" t="s">
        <v>264</v>
      </c>
      <c r="K604" s="155" t="str">
        <f>_xlfn.XLOOKUP(Table2_2[[#This Row],[load_case]],'Load summary(updated)'!$B$2:$B$44,'Load summary(updated)'!$A$2:$A$44)</f>
        <v xml:space="preserve">Eff. Horizontal Soil Pressure at Active, Ka,, WT at 1.5mBGL (L) and 
4.5mBGL (R) R </v>
      </c>
      <c r="L604" s="155" t="str">
        <f>VLOOKUP(Table2_2[[#This Row],[load_combination]],'Load summary(original) and Ref'!B:AV,47,0)</f>
        <v>MIN VERT, MAX HORI,WL GL,SLS NO LL</v>
      </c>
    </row>
    <row r="605" spans="1:12" hidden="1" x14ac:dyDescent="0.3">
      <c r="A605" t="s">
        <v>11</v>
      </c>
      <c r="B605" s="155" t="s">
        <v>261</v>
      </c>
      <c r="C605" s="155" t="s">
        <v>262</v>
      </c>
      <c r="D605" s="155">
        <v>21</v>
      </c>
      <c r="E605" t="s">
        <v>263</v>
      </c>
      <c r="F605" s="155">
        <v>0</v>
      </c>
      <c r="G605" t="s">
        <v>264</v>
      </c>
      <c r="H605" t="s">
        <v>264</v>
      </c>
      <c r="I605" t="s">
        <v>264</v>
      </c>
      <c r="J605" t="s">
        <v>264</v>
      </c>
      <c r="K605" s="155" t="str">
        <f>_xlfn.XLOOKUP(Table2_2[[#This Row],[load_case]],'Load summary(updated)'!$B$2:$B$44,'Load summary(updated)'!$A$2:$A$44)</f>
        <v xml:space="preserve">Eff. Vertical Soil Pressure, WT at 1.5mBGL (R) and 4.5mBGL (L) </v>
      </c>
      <c r="L605" s="155" t="str">
        <f>VLOOKUP(Table2_2[[#This Row],[load_combination]],'Load summary(original) and Ref'!B:AV,47,0)</f>
        <v>MIN VERT, MAX HORI,WL GL,SLS NO LL</v>
      </c>
    </row>
    <row r="606" spans="1:12" hidden="1" x14ac:dyDescent="0.3">
      <c r="A606" t="s">
        <v>11</v>
      </c>
      <c r="B606" s="155" t="s">
        <v>261</v>
      </c>
      <c r="C606" s="155" t="s">
        <v>262</v>
      </c>
      <c r="D606" s="155">
        <v>22</v>
      </c>
      <c r="E606" t="s">
        <v>263</v>
      </c>
      <c r="F606" s="155">
        <v>0</v>
      </c>
      <c r="G606" t="s">
        <v>264</v>
      </c>
      <c r="H606" t="s">
        <v>264</v>
      </c>
      <c r="I606" t="s">
        <v>264</v>
      </c>
      <c r="J606" t="s">
        <v>264</v>
      </c>
      <c r="K606" s="155" t="str">
        <f>_xlfn.XLOOKUP(Table2_2[[#This Row],[load_case]],'Load summary(updated)'!$B$2:$B$44,'Load summary(updated)'!$A$2:$A$44)</f>
        <v>Eff. Horizontal Soil Pressure at Rest, K0,, WT at 1.5mBGL (R) and 
4.5mBGL (L) R</v>
      </c>
      <c r="L606" s="155" t="str">
        <f>VLOOKUP(Table2_2[[#This Row],[load_combination]],'Load summary(original) and Ref'!B:AV,47,0)</f>
        <v>MIN VERT, MAX HORI,WL GL,SLS NO LL</v>
      </c>
    </row>
    <row r="607" spans="1:12" hidden="1" x14ac:dyDescent="0.3">
      <c r="A607" t="s">
        <v>11</v>
      </c>
      <c r="B607" s="155" t="s">
        <v>261</v>
      </c>
      <c r="C607" s="155" t="s">
        <v>262</v>
      </c>
      <c r="D607" s="155">
        <v>23</v>
      </c>
      <c r="E607" t="s">
        <v>263</v>
      </c>
      <c r="F607" s="155">
        <v>0</v>
      </c>
      <c r="G607" t="s">
        <v>264</v>
      </c>
      <c r="H607" t="s">
        <v>264</v>
      </c>
      <c r="I607" t="s">
        <v>264</v>
      </c>
      <c r="J607" t="s">
        <v>264</v>
      </c>
      <c r="K607" s="155" t="str">
        <f>_xlfn.XLOOKUP(Table2_2[[#This Row],[load_case]],'Load summary(updated)'!$B$2:$B$44,'Load summary(updated)'!$A$2:$A$44)</f>
        <v>Eff. Horizontal Soil Pressure at Active, Ka,, WT at 1.5mBGL (R) and 
4.5mBGL (L)  L</v>
      </c>
      <c r="L607" s="155" t="str">
        <f>VLOOKUP(Table2_2[[#This Row],[load_combination]],'Load summary(original) and Ref'!B:AV,47,0)</f>
        <v>MIN VERT, MAX HORI,WL GL,SLS NO LL</v>
      </c>
    </row>
    <row r="608" spans="1:12" hidden="1" x14ac:dyDescent="0.3">
      <c r="A608" s="180" t="s">
        <v>11</v>
      </c>
      <c r="B608" s="155" t="s">
        <v>261</v>
      </c>
      <c r="C608" s="155" t="s">
        <v>262</v>
      </c>
      <c r="D608" s="181">
        <v>31</v>
      </c>
      <c r="E608" t="s">
        <v>263</v>
      </c>
      <c r="F608" s="181">
        <v>1</v>
      </c>
      <c r="G608" t="s">
        <v>264</v>
      </c>
      <c r="H608" t="s">
        <v>264</v>
      </c>
      <c r="I608" t="s">
        <v>264</v>
      </c>
      <c r="J608" t="s">
        <v>264</v>
      </c>
      <c r="K608" s="178" t="str">
        <f>_xlfn.XLOOKUP(Table2_2[[#This Row],[load_case]],'Load summary(updated)'!$B$2:$B$44,'Load summary(updated)'!$A$2:$A$44)</f>
        <v xml:space="preserve">Hydrostatic Vertical Roof, WT at GL </v>
      </c>
      <c r="L608" s="178" t="str">
        <f>VLOOKUP(Table2_2[[#This Row],[load_combination]],'Load summary(original) and Ref'!B:AV,47,0)</f>
        <v>MIN VERT, MAX HORI,WL GL,SLS NO LL</v>
      </c>
    </row>
    <row r="609" spans="1:12" hidden="1" x14ac:dyDescent="0.3">
      <c r="A609" s="180" t="s">
        <v>11</v>
      </c>
      <c r="B609" s="155" t="s">
        <v>261</v>
      </c>
      <c r="C609" s="155" t="s">
        <v>262</v>
      </c>
      <c r="D609" s="181">
        <v>32</v>
      </c>
      <c r="E609" t="s">
        <v>263</v>
      </c>
      <c r="F609" s="181">
        <v>1</v>
      </c>
      <c r="G609" t="s">
        <v>264</v>
      </c>
      <c r="H609" t="s">
        <v>264</v>
      </c>
      <c r="I609" t="s">
        <v>264</v>
      </c>
      <c r="J609" t="s">
        <v>264</v>
      </c>
      <c r="K609" s="178" t="str">
        <f>_xlfn.XLOOKUP(Table2_2[[#This Row],[load_case]],'Load summary(updated)'!$B$2:$B$44,'Load summary(updated)'!$A$2:$A$44)</f>
        <v xml:space="preserve">Hydrostatic Lateral , WT at GL L&amp;R </v>
      </c>
      <c r="L609" s="178" t="str">
        <f>VLOOKUP(Table2_2[[#This Row],[load_combination]],'Load summary(original) and Ref'!B:AV,47,0)</f>
        <v>MIN VERT, MAX HORI,WL GL,SLS NO LL</v>
      </c>
    </row>
    <row r="610" spans="1:12" hidden="1" x14ac:dyDescent="0.3">
      <c r="A610" s="180" t="s">
        <v>11</v>
      </c>
      <c r="B610" s="155" t="s">
        <v>261</v>
      </c>
      <c r="C610" s="155" t="s">
        <v>262</v>
      </c>
      <c r="D610" s="181">
        <v>33</v>
      </c>
      <c r="E610" t="s">
        <v>263</v>
      </c>
      <c r="F610" s="181">
        <v>1</v>
      </c>
      <c r="G610" t="s">
        <v>264</v>
      </c>
      <c r="H610" t="s">
        <v>264</v>
      </c>
      <c r="I610" t="s">
        <v>264</v>
      </c>
      <c r="J610" t="s">
        <v>264</v>
      </c>
      <c r="K610" s="178" t="str">
        <f>_xlfn.XLOOKUP(Table2_2[[#This Row],[load_case]],'Load summary(updated)'!$B$2:$B$44,'Load summary(updated)'!$A$2:$A$44)</f>
        <v xml:space="preserve">Hydrostatic Uplift Base, WT at GL </v>
      </c>
      <c r="L610" s="178" t="str">
        <f>VLOOKUP(Table2_2[[#This Row],[load_combination]],'Load summary(original) and Ref'!B:AV,47,0)</f>
        <v>MIN VERT, MAX HORI,WL GL,SLS NO LL</v>
      </c>
    </row>
    <row r="611" spans="1:12" hidden="1" x14ac:dyDescent="0.3">
      <c r="A611" t="s">
        <v>11</v>
      </c>
      <c r="B611" s="155" t="s">
        <v>261</v>
      </c>
      <c r="C611" s="155" t="s">
        <v>262</v>
      </c>
      <c r="D611" s="155">
        <v>34</v>
      </c>
      <c r="E611" t="s">
        <v>263</v>
      </c>
      <c r="F611" s="155">
        <v>0</v>
      </c>
      <c r="G611" t="s">
        <v>264</v>
      </c>
      <c r="H611" t="s">
        <v>264</v>
      </c>
      <c r="I611" t="s">
        <v>264</v>
      </c>
      <c r="J611" t="s">
        <v>264</v>
      </c>
      <c r="K611" s="155" t="str">
        <f>_xlfn.XLOOKUP(Table2_2[[#This Row],[load_case]],'Load summary(updated)'!$B$2:$B$44,'Load summary(updated)'!$A$2:$A$44)</f>
        <v>Hydrostatic Vertical Roof, WT at FL +1.0m,Hydrostatic Lateral , WT at FL +1.0m  L&amp;R, Hydrostatic Uplift Base, WT at FL +1.0m</v>
      </c>
      <c r="L611" s="155" t="str">
        <f>VLOOKUP(Table2_2[[#This Row],[load_combination]],'Load summary(original) and Ref'!B:AV,47,0)</f>
        <v>MIN VERT, MAX HORI,WL GL,SLS NO LL</v>
      </c>
    </row>
    <row r="612" spans="1:12" hidden="1" x14ac:dyDescent="0.3">
      <c r="A612" t="s">
        <v>11</v>
      </c>
      <c r="B612" s="155" t="s">
        <v>261</v>
      </c>
      <c r="C612" s="155" t="s">
        <v>262</v>
      </c>
      <c r="D612" s="155">
        <v>35</v>
      </c>
      <c r="E612" t="s">
        <v>263</v>
      </c>
      <c r="F612" s="155">
        <v>0</v>
      </c>
      <c r="G612" t="s">
        <v>264</v>
      </c>
      <c r="H612" t="s">
        <v>264</v>
      </c>
      <c r="I612" t="s">
        <v>264</v>
      </c>
      <c r="J612" t="s">
        <v>264</v>
      </c>
      <c r="K612" s="155" t="str">
        <f>_xlfn.XLOOKUP(Table2_2[[#This Row],[load_case]],'Load summary(updated)'!$B$2:$B$44,'Load summary(updated)'!$A$2:$A$44)</f>
        <v xml:space="preserve">35-Hydrostatic Vertical + Uplift Pressure ; WT at 5m Below GL </v>
      </c>
      <c r="L612" s="155" t="str">
        <f>VLOOKUP(Table2_2[[#This Row],[load_combination]],'Load summary(original) and Ref'!B:AV,47,0)</f>
        <v>MIN VERT, MAX HORI,WL GL,SLS NO LL</v>
      </c>
    </row>
    <row r="613" spans="1:12" hidden="1" x14ac:dyDescent="0.3">
      <c r="A613" t="s">
        <v>11</v>
      </c>
      <c r="B613" s="155" t="s">
        <v>261</v>
      </c>
      <c r="C613" s="155" t="s">
        <v>262</v>
      </c>
      <c r="D613" s="155">
        <v>36</v>
      </c>
      <c r="E613" t="s">
        <v>263</v>
      </c>
      <c r="F613" s="155">
        <v>0</v>
      </c>
      <c r="G613" t="s">
        <v>264</v>
      </c>
      <c r="H613" t="s">
        <v>264</v>
      </c>
      <c r="I613" t="s">
        <v>264</v>
      </c>
      <c r="J613" t="s">
        <v>264</v>
      </c>
      <c r="K613" s="155" t="str">
        <f>_xlfn.XLOOKUP(Table2_2[[#This Row],[load_case]],'Load summary(updated)'!$B$2:$B$44,'Load summary(updated)'!$A$2:$A$44)</f>
        <v>36-Hydrostatic Lateral Pressure ( Left &amp; Right); WT at 5m Below GL</v>
      </c>
      <c r="L613" s="155" t="str">
        <f>VLOOKUP(Table2_2[[#This Row],[load_combination]],'Load summary(original) and Ref'!B:AV,47,0)</f>
        <v>MIN VERT, MAX HORI,WL GL,SLS NO LL</v>
      </c>
    </row>
    <row r="614" spans="1:12" hidden="1" x14ac:dyDescent="0.3">
      <c r="A614" t="s">
        <v>11</v>
      </c>
      <c r="B614" s="155" t="s">
        <v>261</v>
      </c>
      <c r="C614" s="155" t="s">
        <v>262</v>
      </c>
      <c r="D614" s="155">
        <v>37</v>
      </c>
      <c r="E614" t="s">
        <v>263</v>
      </c>
      <c r="F614" s="155">
        <v>0</v>
      </c>
      <c r="G614" t="s">
        <v>264</v>
      </c>
      <c r="H614" t="s">
        <v>264</v>
      </c>
      <c r="I614" t="s">
        <v>264</v>
      </c>
      <c r="J614" t="s">
        <v>264</v>
      </c>
      <c r="K614" s="155" t="str">
        <f>_xlfn.XLOOKUP(Table2_2[[#This Row],[load_case]],'Load summary(updated)'!$B$2:$B$44,'Load summary(updated)'!$A$2:$A$44)</f>
        <v>37-Hydrostatic Vertical and Uplift (Roof &amp; Base); WT at 1.5m below GL due to excavation</v>
      </c>
      <c r="L614" s="155" t="str">
        <f>VLOOKUP(Table2_2[[#This Row],[load_combination]],'Load summary(original) and Ref'!B:AV,47,0)</f>
        <v>MIN VERT, MAX HORI,WL GL,SLS NO LL</v>
      </c>
    </row>
    <row r="615" spans="1:12" hidden="1" x14ac:dyDescent="0.3">
      <c r="A615" t="s">
        <v>11</v>
      </c>
      <c r="B615" s="155" t="s">
        <v>261</v>
      </c>
      <c r="C615" s="155" t="s">
        <v>262</v>
      </c>
      <c r="D615" s="155">
        <v>38</v>
      </c>
      <c r="E615" t="s">
        <v>263</v>
      </c>
      <c r="F615" s="155">
        <v>0</v>
      </c>
      <c r="G615" t="s">
        <v>264</v>
      </c>
      <c r="H615" t="s">
        <v>264</v>
      </c>
      <c r="I615" t="s">
        <v>264</v>
      </c>
      <c r="J615" t="s">
        <v>264</v>
      </c>
      <c r="K615" s="155" t="str">
        <f>_xlfn.XLOOKUP(Table2_2[[#This Row],[load_case]],'Load summary(updated)'!$B$2:$B$44,'Load summary(updated)'!$A$2:$A$44)</f>
        <v>38-Hydrostatic Vertical Pressure (Roof); WT at 1.5m Below GL  &amp; 4.5m below GL (Right)</v>
      </c>
      <c r="L615" s="155" t="str">
        <f>VLOOKUP(Table2_2[[#This Row],[load_combination]],'Load summary(original) and Ref'!B:AV,47,0)</f>
        <v>MIN VERT, MAX HORI,WL GL,SLS NO LL</v>
      </c>
    </row>
    <row r="616" spans="1:12" hidden="1" x14ac:dyDescent="0.3">
      <c r="A616" t="s">
        <v>11</v>
      </c>
      <c r="B616" s="155" t="s">
        <v>261</v>
      </c>
      <c r="C616" s="155" t="s">
        <v>262</v>
      </c>
      <c r="D616" s="155">
        <v>39</v>
      </c>
      <c r="E616" t="s">
        <v>263</v>
      </c>
      <c r="F616" s="155">
        <v>0</v>
      </c>
      <c r="G616" t="s">
        <v>264</v>
      </c>
      <c r="H616" t="s">
        <v>264</v>
      </c>
      <c r="I616" t="s">
        <v>264</v>
      </c>
      <c r="J616" t="s">
        <v>264</v>
      </c>
      <c r="K616" s="155" t="str">
        <f>_xlfn.XLOOKUP(Table2_2[[#This Row],[load_case]],'Load summary(updated)'!$B$2:$B$44,'Load summary(updated)'!$A$2:$A$44)</f>
        <v>39-Hydrostatic Lateral Pressure(Left &amp; Right); WT at 1.5m Below GL &amp; 4.5m below GL (Right)</v>
      </c>
      <c r="L616" s="155" t="str">
        <f>VLOOKUP(Table2_2[[#This Row],[load_combination]],'Load summary(original) and Ref'!B:AV,47,0)</f>
        <v>MIN VERT, MAX HORI,WL GL,SLS NO LL</v>
      </c>
    </row>
    <row r="617" spans="1:12" hidden="1" x14ac:dyDescent="0.3">
      <c r="A617" t="s">
        <v>11</v>
      </c>
      <c r="B617" s="155" t="s">
        <v>261</v>
      </c>
      <c r="C617" s="155" t="s">
        <v>262</v>
      </c>
      <c r="D617" s="155">
        <v>40</v>
      </c>
      <c r="E617" t="s">
        <v>263</v>
      </c>
      <c r="F617" s="155">
        <v>0</v>
      </c>
      <c r="G617" t="s">
        <v>264</v>
      </c>
      <c r="H617" t="s">
        <v>264</v>
      </c>
      <c r="I617" t="s">
        <v>264</v>
      </c>
      <c r="J617" t="s">
        <v>264</v>
      </c>
      <c r="K617" s="155" t="str">
        <f>_xlfn.XLOOKUP(Table2_2[[#This Row],[load_case]],'Load summary(updated)'!$B$2:$B$44,'Load summary(updated)'!$A$2:$A$44)</f>
        <v>40-Uplift (Base); WT at 1.5m Below GL &amp; 4.5m below GL (Right)</v>
      </c>
      <c r="L617" s="155" t="str">
        <f>VLOOKUP(Table2_2[[#This Row],[load_combination]],'Load summary(original) and Ref'!B:AV,47,0)</f>
        <v>MIN VERT, MAX HORI,WL GL,SLS NO LL</v>
      </c>
    </row>
    <row r="618" spans="1:12" hidden="1" x14ac:dyDescent="0.3">
      <c r="A618" t="s">
        <v>11</v>
      </c>
      <c r="B618" s="155" t="s">
        <v>261</v>
      </c>
      <c r="C618" s="155" t="s">
        <v>262</v>
      </c>
      <c r="D618" s="155">
        <v>41</v>
      </c>
      <c r="E618" t="s">
        <v>263</v>
      </c>
      <c r="F618" s="155">
        <v>0</v>
      </c>
      <c r="G618" t="s">
        <v>264</v>
      </c>
      <c r="H618" t="s">
        <v>264</v>
      </c>
      <c r="I618" t="s">
        <v>264</v>
      </c>
      <c r="J618" t="s">
        <v>264</v>
      </c>
      <c r="K618" s="155" t="str">
        <f>_xlfn.XLOOKUP(Table2_2[[#This Row],[load_case]],'Load summary(updated)'!$B$2:$B$44,'Load summary(updated)'!$A$2:$A$44)</f>
        <v>41-Hydrostatic Vertical Pressure (Roof); WT at 4.5m Below GL  &amp; 1.5m below GL (Right)</v>
      </c>
      <c r="L618" s="155" t="str">
        <f>VLOOKUP(Table2_2[[#This Row],[load_combination]],'Load summary(original) and Ref'!B:AV,47,0)</f>
        <v>MIN VERT, MAX HORI,WL GL,SLS NO LL</v>
      </c>
    </row>
    <row r="619" spans="1:12" hidden="1" x14ac:dyDescent="0.3">
      <c r="A619" t="s">
        <v>11</v>
      </c>
      <c r="B619" s="155" t="s">
        <v>261</v>
      </c>
      <c r="C619" s="155" t="s">
        <v>262</v>
      </c>
      <c r="D619" s="155">
        <v>42</v>
      </c>
      <c r="E619" t="s">
        <v>263</v>
      </c>
      <c r="F619" s="155">
        <v>0</v>
      </c>
      <c r="G619" t="s">
        <v>264</v>
      </c>
      <c r="H619" t="s">
        <v>264</v>
      </c>
      <c r="I619" t="s">
        <v>264</v>
      </c>
      <c r="J619" t="s">
        <v>264</v>
      </c>
      <c r="K619" s="155" t="str">
        <f>_xlfn.XLOOKUP(Table2_2[[#This Row],[load_case]],'Load summary(updated)'!$B$2:$B$44,'Load summary(updated)'!$A$2:$A$44)</f>
        <v>42-Hydrostatic Lateral Pressure(Left &amp; Right); WT at 4.5m Below GL &amp; 1.5m below GL (Right)</v>
      </c>
      <c r="L619" s="155" t="str">
        <f>VLOOKUP(Table2_2[[#This Row],[load_combination]],'Load summary(original) and Ref'!B:AV,47,0)</f>
        <v>MIN VERT, MAX HORI,WL GL,SLS NO LL</v>
      </c>
    </row>
    <row r="620" spans="1:12" hidden="1" x14ac:dyDescent="0.3">
      <c r="A620" t="s">
        <v>11</v>
      </c>
      <c r="B620" s="155" t="s">
        <v>261</v>
      </c>
      <c r="C620" s="155" t="s">
        <v>262</v>
      </c>
      <c r="D620" s="155">
        <v>43</v>
      </c>
      <c r="E620" t="s">
        <v>263</v>
      </c>
      <c r="F620" s="155">
        <v>0</v>
      </c>
      <c r="G620" t="s">
        <v>264</v>
      </c>
      <c r="H620" t="s">
        <v>264</v>
      </c>
      <c r="I620" t="s">
        <v>264</v>
      </c>
      <c r="J620" t="s">
        <v>264</v>
      </c>
      <c r="K620" s="155" t="str">
        <f>_xlfn.XLOOKUP(Table2_2[[#This Row],[load_case]],'Load summary(updated)'!$B$2:$B$44,'Load summary(updated)'!$A$2:$A$44)</f>
        <v>43-Uplift (Base); WT at 4.5m Below GL &amp; 1.5m below GL (Right)</v>
      </c>
      <c r="L620" s="155" t="str">
        <f>VLOOKUP(Table2_2[[#This Row],[load_combination]],'Load summary(original) and Ref'!B:AV,47,0)</f>
        <v>MIN VERT, MAX HORI,WL GL,SLS NO LL</v>
      </c>
    </row>
    <row r="621" spans="1:12" hidden="1" x14ac:dyDescent="0.3">
      <c r="A621" t="s">
        <v>11</v>
      </c>
      <c r="B621" s="155" t="s">
        <v>261</v>
      </c>
      <c r="C621" s="155" t="s">
        <v>262</v>
      </c>
      <c r="D621" s="155">
        <v>51</v>
      </c>
      <c r="E621" t="s">
        <v>263</v>
      </c>
      <c r="F621" s="155">
        <v>0</v>
      </c>
      <c r="G621" t="s">
        <v>264</v>
      </c>
      <c r="H621" t="s">
        <v>264</v>
      </c>
      <c r="I621" t="s">
        <v>264</v>
      </c>
      <c r="J621" t="s">
        <v>264</v>
      </c>
      <c r="K621" s="155" t="str">
        <f>_xlfn.XLOOKUP(Table2_2[[#This Row],[load_case]],'Load summary(updated)'!$B$2:$B$44,'Load summary(updated)'!$A$2:$A$44)</f>
        <v>51-Internal Live Load</v>
      </c>
      <c r="L621" s="155" t="str">
        <f>VLOOKUP(Table2_2[[#This Row],[load_combination]],'Load summary(original) and Ref'!B:AV,47,0)</f>
        <v>MIN VERT, MAX HORI,WL GL,SLS NO LL</v>
      </c>
    </row>
    <row r="622" spans="1:12" hidden="1" x14ac:dyDescent="0.3">
      <c r="A622" t="s">
        <v>11</v>
      </c>
      <c r="B622" s="155" t="s">
        <v>261</v>
      </c>
      <c r="C622" s="155" t="s">
        <v>262</v>
      </c>
      <c r="D622" s="155">
        <v>52</v>
      </c>
      <c r="E622" t="s">
        <v>263</v>
      </c>
      <c r="F622" s="155">
        <v>0</v>
      </c>
      <c r="G622" t="s">
        <v>264</v>
      </c>
      <c r="H622" t="s">
        <v>264</v>
      </c>
      <c r="I622" t="s">
        <v>264</v>
      </c>
      <c r="J622" t="s">
        <v>264</v>
      </c>
      <c r="K622" s="155" t="str">
        <f>_xlfn.XLOOKUP(Table2_2[[#This Row],[load_case]],'Load summary(updated)'!$B$2:$B$44,'Load summary(updated)'!$A$2:$A$44)</f>
        <v>52-Surcharge (Roof)</v>
      </c>
      <c r="L622" s="155" t="str">
        <f>VLOOKUP(Table2_2[[#This Row],[load_combination]],'Load summary(original) and Ref'!B:AV,47,0)</f>
        <v>MIN VERT, MAX HORI,WL GL,SLS NO LL</v>
      </c>
    </row>
    <row r="623" spans="1:12" hidden="1" x14ac:dyDescent="0.3">
      <c r="A623" s="180" t="s">
        <v>11</v>
      </c>
      <c r="B623" s="155" t="s">
        <v>261</v>
      </c>
      <c r="C623" s="155" t="s">
        <v>262</v>
      </c>
      <c r="D623" s="181">
        <v>53</v>
      </c>
      <c r="E623" t="s">
        <v>263</v>
      </c>
      <c r="F623" s="181">
        <v>1</v>
      </c>
      <c r="G623" t="s">
        <v>264</v>
      </c>
      <c r="H623" t="s">
        <v>264</v>
      </c>
      <c r="I623" t="s">
        <v>264</v>
      </c>
      <c r="J623" t="s">
        <v>264</v>
      </c>
      <c r="K623" s="178" t="str">
        <f>_xlfn.XLOOKUP(Table2_2[[#This Row],[load_case]],'Load summary(updated)'!$B$2:$B$44,'Load summary(updated)'!$A$2:$A$44)</f>
        <v>53-Lateral Surcharge (Left &amp; Right)</v>
      </c>
      <c r="L623" s="178" t="str">
        <f>VLOOKUP(Table2_2[[#This Row],[load_combination]],'Load summary(original) and Ref'!B:AV,47,0)</f>
        <v>MIN VERT, MAX HORI,WL GL,SLS NO LL</v>
      </c>
    </row>
    <row r="624" spans="1:12" hidden="1" x14ac:dyDescent="0.3">
      <c r="A624" t="s">
        <v>11</v>
      </c>
      <c r="B624" s="155" t="s">
        <v>261</v>
      </c>
      <c r="C624" s="155" t="s">
        <v>262</v>
      </c>
      <c r="D624" s="155">
        <v>54.1</v>
      </c>
      <c r="E624" t="s">
        <v>263</v>
      </c>
      <c r="F624" s="155">
        <v>0</v>
      </c>
      <c r="G624" t="s">
        <v>264</v>
      </c>
      <c r="H624" t="s">
        <v>264</v>
      </c>
      <c r="I624" t="s">
        <v>264</v>
      </c>
      <c r="J624" t="s">
        <v>264</v>
      </c>
      <c r="K624" s="155" t="str">
        <f>_xlfn.XLOOKUP(Table2_2[[#This Row],[load_case]],'Load summary(updated)'!$B$2:$B$44,'Load summary(updated)'!$A$2:$A$44)</f>
        <v>54-Lateral Surcharge (Left)  k0</v>
      </c>
      <c r="L624" s="155" t="str">
        <f>VLOOKUP(Table2_2[[#This Row],[load_combination]],'Load summary(original) and Ref'!B:AV,47,0)</f>
        <v>MIN VERT, MAX HORI,WL GL,SLS NO LL</v>
      </c>
    </row>
    <row r="625" spans="1:12" hidden="1" x14ac:dyDescent="0.3">
      <c r="A625" t="s">
        <v>11</v>
      </c>
      <c r="B625" s="155" t="s">
        <v>261</v>
      </c>
      <c r="C625" s="155" t="s">
        <v>262</v>
      </c>
      <c r="D625" s="155">
        <v>54.2</v>
      </c>
      <c r="E625" t="s">
        <v>263</v>
      </c>
      <c r="F625" s="155">
        <v>0</v>
      </c>
      <c r="G625" t="s">
        <v>264</v>
      </c>
      <c r="H625" t="s">
        <v>264</v>
      </c>
      <c r="I625" t="s">
        <v>264</v>
      </c>
      <c r="J625" t="s">
        <v>264</v>
      </c>
      <c r="K625" s="155" t="str">
        <f>_xlfn.XLOOKUP(Table2_2[[#This Row],[load_case]],'Load summary(updated)'!$B$2:$B$44,'Load summary(updated)'!$A$2:$A$44)</f>
        <v>54-Lateral Surcharge (Left)  ka</v>
      </c>
      <c r="L625" s="155" t="str">
        <f>VLOOKUP(Table2_2[[#This Row],[load_combination]],'Load summary(original) and Ref'!B:AV,47,0)</f>
        <v>MIN VERT, MAX HORI,WL GL,SLS NO LL</v>
      </c>
    </row>
    <row r="626" spans="1:12" hidden="1" x14ac:dyDescent="0.3">
      <c r="A626" t="s">
        <v>11</v>
      </c>
      <c r="B626" s="155" t="s">
        <v>261</v>
      </c>
      <c r="C626" s="155" t="s">
        <v>262</v>
      </c>
      <c r="D626" s="155">
        <v>55.1</v>
      </c>
      <c r="E626" t="s">
        <v>263</v>
      </c>
      <c r="F626" s="155">
        <v>0</v>
      </c>
      <c r="G626" t="s">
        <v>264</v>
      </c>
      <c r="H626" t="s">
        <v>264</v>
      </c>
      <c r="I626" t="s">
        <v>264</v>
      </c>
      <c r="J626" t="s">
        <v>264</v>
      </c>
      <c r="K626" s="155" t="str">
        <f>_xlfn.XLOOKUP(Table2_2[[#This Row],[load_case]],'Load summary(updated)'!$B$2:$B$44,'Load summary(updated)'!$A$2:$A$44)</f>
        <v>55-Lateral Surcharge (Right) k0</v>
      </c>
      <c r="L626" s="155" t="str">
        <f>VLOOKUP(Table2_2[[#This Row],[load_combination]],'Load summary(original) and Ref'!B:AV,47,0)</f>
        <v>MIN VERT, MAX HORI,WL GL,SLS NO LL</v>
      </c>
    </row>
    <row r="627" spans="1:12" hidden="1" x14ac:dyDescent="0.3">
      <c r="A627" t="s">
        <v>11</v>
      </c>
      <c r="B627" s="155" t="s">
        <v>261</v>
      </c>
      <c r="C627" s="155" t="s">
        <v>262</v>
      </c>
      <c r="D627" s="155">
        <v>55.2</v>
      </c>
      <c r="E627" t="s">
        <v>263</v>
      </c>
      <c r="F627" s="155">
        <v>0</v>
      </c>
      <c r="G627" t="s">
        <v>264</v>
      </c>
      <c r="H627" t="s">
        <v>264</v>
      </c>
      <c r="I627" t="s">
        <v>264</v>
      </c>
      <c r="J627" t="s">
        <v>264</v>
      </c>
      <c r="K627" s="155" t="str">
        <f>_xlfn.XLOOKUP(Table2_2[[#This Row],[load_case]],'Load summary(updated)'!$B$2:$B$44,'Load summary(updated)'!$A$2:$A$44)</f>
        <v>55-Lateral Surcharge (Right) ka</v>
      </c>
      <c r="L627" s="155" t="str">
        <f>VLOOKUP(Table2_2[[#This Row],[load_combination]],'Load summary(original) and Ref'!B:AV,47,0)</f>
        <v>MIN VERT, MAX HORI,WL GL,SLS NO LL</v>
      </c>
    </row>
    <row r="628" spans="1:12" hidden="1" x14ac:dyDescent="0.3">
      <c r="A628" t="s">
        <v>11</v>
      </c>
      <c r="B628" s="155" t="s">
        <v>261</v>
      </c>
      <c r="C628" s="155" t="s">
        <v>262</v>
      </c>
      <c r="D628" s="155">
        <v>56</v>
      </c>
      <c r="E628" t="s">
        <v>263</v>
      </c>
      <c r="F628" s="155">
        <v>0</v>
      </c>
      <c r="G628" t="s">
        <v>264</v>
      </c>
      <c r="H628" t="s">
        <v>264</v>
      </c>
      <c r="I628" t="s">
        <v>264</v>
      </c>
      <c r="J628" t="s">
        <v>264</v>
      </c>
      <c r="K628" s="155" t="str">
        <f>_xlfn.XLOOKUP(Table2_2[[#This Row],[load_case]],'Load summary(updated)'!$B$2:$B$44,'Load summary(updated)'!$A$2:$A$44)</f>
        <v>56-Construction Load (Roof)</v>
      </c>
      <c r="L628" s="155" t="str">
        <f>VLOOKUP(Table2_2[[#This Row],[load_combination]],'Load summary(original) and Ref'!B:AV,47,0)</f>
        <v>MIN VERT, MAX HORI,WL GL,SLS NO LL</v>
      </c>
    </row>
    <row r="629" spans="1:12" hidden="1" x14ac:dyDescent="0.3">
      <c r="A629" t="s">
        <v>11</v>
      </c>
      <c r="B629" s="155" t="s">
        <v>261</v>
      </c>
      <c r="C629" s="155" t="s">
        <v>262</v>
      </c>
      <c r="D629" s="155">
        <v>57</v>
      </c>
      <c r="E629" t="s">
        <v>263</v>
      </c>
      <c r="F629" s="155">
        <v>0</v>
      </c>
      <c r="G629" t="s">
        <v>264</v>
      </c>
      <c r="H629" t="s">
        <v>264</v>
      </c>
      <c r="I629" t="s">
        <v>264</v>
      </c>
      <c r="J629" t="s">
        <v>264</v>
      </c>
      <c r="K629" s="155" t="str">
        <f>_xlfn.XLOOKUP(Table2_2[[#This Row],[load_case]],'Load summary(updated)'!$B$2:$B$44,'Load summary(updated)'!$A$2:$A$44)</f>
        <v>57-Lateral Construction (Left &amp; Right)</v>
      </c>
      <c r="L629" s="155" t="str">
        <f>VLOOKUP(Table2_2[[#This Row],[load_combination]],'Load summary(original) and Ref'!B:AV,47,0)</f>
        <v>MIN VERT, MAX HORI,WL GL,SLS NO LL</v>
      </c>
    </row>
    <row r="630" spans="1:12" hidden="1" x14ac:dyDescent="0.3">
      <c r="A630" t="s">
        <v>11</v>
      </c>
      <c r="B630" s="155" t="s">
        <v>261</v>
      </c>
      <c r="C630" s="155" t="s">
        <v>262</v>
      </c>
      <c r="D630" s="155">
        <v>17.100000000000001</v>
      </c>
      <c r="E630" t="s">
        <v>263</v>
      </c>
      <c r="F630" s="155">
        <v>0</v>
      </c>
      <c r="G630" t="s">
        <v>264</v>
      </c>
      <c r="H630" t="s">
        <v>264</v>
      </c>
      <c r="I630" t="s">
        <v>264</v>
      </c>
      <c r="J630" t="s">
        <v>264</v>
      </c>
      <c r="K630" s="155" t="str">
        <f>_xlfn.XLOOKUP(Table2_2[[#This Row],[load_case]],'Load summary(updated)'!$B$2:$B$44,'Load summary(updated)'!$A$2:$A$44)</f>
        <v xml:space="preserve">Eff. Vertical Soil Pressure Roof, 4.5m excavation above Roof Slab </v>
      </c>
      <c r="L630" s="155" t="str">
        <f>VLOOKUP(Table2_2[[#This Row],[load_combination]],'Load summary(original) and Ref'!B:AV,47,0)</f>
        <v>MIN VERT, MAX HORI,WL GL,SLS NO LL</v>
      </c>
    </row>
    <row r="631" spans="1:12" hidden="1" x14ac:dyDescent="0.3">
      <c r="A631" t="s">
        <v>11</v>
      </c>
      <c r="B631" s="155" t="s">
        <v>261</v>
      </c>
      <c r="C631" s="155" t="s">
        <v>262</v>
      </c>
      <c r="D631" s="155">
        <v>31.1</v>
      </c>
      <c r="E631" t="s">
        <v>263</v>
      </c>
      <c r="F631" s="155">
        <v>0</v>
      </c>
      <c r="G631" t="s">
        <v>264</v>
      </c>
      <c r="H631" t="s">
        <v>264</v>
      </c>
      <c r="I631" t="s">
        <v>264</v>
      </c>
      <c r="J631" t="s">
        <v>264</v>
      </c>
      <c r="K631" s="155" t="str">
        <f>_xlfn.XLOOKUP(Table2_2[[#This Row],[load_case]],'Load summary(updated)'!$B$2:$B$44,'Load summary(updated)'!$A$2:$A$44)</f>
        <v>Hydrostatic Vertical Roof, WT 4.5m BGL</v>
      </c>
      <c r="L631" s="155" t="str">
        <f>VLOOKUP(Table2_2[[#This Row],[load_combination]],'Load summary(original) and Ref'!B:AV,47,0)</f>
        <v>MIN VERT, MAX HORI,WL GL,SLS NO LL</v>
      </c>
    </row>
    <row r="632" spans="1:12" hidden="1" x14ac:dyDescent="0.3">
      <c r="A632" s="180" t="s">
        <v>13</v>
      </c>
      <c r="B632" s="155" t="s">
        <v>261</v>
      </c>
      <c r="C632" s="155" t="s">
        <v>262</v>
      </c>
      <c r="D632" s="181">
        <v>1</v>
      </c>
      <c r="E632" t="s">
        <v>263</v>
      </c>
      <c r="F632" s="181">
        <v>1</v>
      </c>
      <c r="G632" t="s">
        <v>264</v>
      </c>
      <c r="H632" t="s">
        <v>264</v>
      </c>
      <c r="I632" t="s">
        <v>264</v>
      </c>
      <c r="J632" t="s">
        <v>264</v>
      </c>
      <c r="K632" s="178" t="str">
        <f>_xlfn.XLOOKUP(Table2_2[[#This Row],[load_case]],'Load summary(updated)'!$B$2:$B$44,'Load summary(updated)'!$A$2:$A$44)</f>
        <v>Self weight (Self-weight)</v>
      </c>
      <c r="L632" s="178" t="str">
        <f>VLOOKUP(Table2_2[[#This Row],[load_combination]],'Load summary(original) and Ref'!B:AV,47,0)</f>
        <v>MIN VERT, MAX HORI,WL EXCAVA,SLS NO LL</v>
      </c>
    </row>
    <row r="633" spans="1:12" hidden="1" x14ac:dyDescent="0.3">
      <c r="A633" s="180" t="s">
        <v>13</v>
      </c>
      <c r="B633" s="155" t="s">
        <v>261</v>
      </c>
      <c r="C633" s="155" t="s">
        <v>262</v>
      </c>
      <c r="D633" s="181">
        <v>2</v>
      </c>
      <c r="E633" t="s">
        <v>263</v>
      </c>
      <c r="F633" s="181">
        <v>1</v>
      </c>
      <c r="G633" t="s">
        <v>264</v>
      </c>
      <c r="H633" t="s">
        <v>264</v>
      </c>
      <c r="I633" t="s">
        <v>264</v>
      </c>
      <c r="J633" t="s">
        <v>264</v>
      </c>
      <c r="K633" s="178" t="str">
        <f>_xlfn.XLOOKUP(Table2_2[[#This Row],[load_case]],'Load summary(updated)'!$B$2:$B$44,'Load summary(updated)'!$A$2:$A$44)</f>
        <v>Permanent Superimposed Dead Load (Self-weight)</v>
      </c>
      <c r="L633" s="178" t="str">
        <f>VLOOKUP(Table2_2[[#This Row],[load_combination]],'Load summary(original) and Ref'!B:AV,47,0)</f>
        <v>MIN VERT, MAX HORI,WL EXCAVA,SLS NO LL</v>
      </c>
    </row>
    <row r="634" spans="1:12" hidden="1" x14ac:dyDescent="0.3">
      <c r="A634" t="s">
        <v>13</v>
      </c>
      <c r="B634" s="155" t="s">
        <v>261</v>
      </c>
      <c r="C634" s="155" t="s">
        <v>262</v>
      </c>
      <c r="D634" s="155">
        <v>3</v>
      </c>
      <c r="E634" t="s">
        <v>263</v>
      </c>
      <c r="F634" s="155">
        <v>0</v>
      </c>
      <c r="G634" t="s">
        <v>264</v>
      </c>
      <c r="H634" t="s">
        <v>264</v>
      </c>
      <c r="I634" t="s">
        <v>264</v>
      </c>
      <c r="J634" t="s">
        <v>264</v>
      </c>
      <c r="K634" s="155" t="str">
        <f>_xlfn.XLOOKUP(Table2_2[[#This Row],[load_case]],'Load summary(updated)'!$B$2:$B$44,'Load summary(updated)'!$A$2:$A$44)</f>
        <v>Pavement (Self-weight)</v>
      </c>
      <c r="L634" s="155" t="str">
        <f>VLOOKUP(Table2_2[[#This Row],[load_combination]],'Load summary(original) and Ref'!B:AV,47,0)</f>
        <v>MIN VERT, MAX HORI,WL EXCAVA,SLS NO LL</v>
      </c>
    </row>
    <row r="635" spans="1:12" hidden="1" x14ac:dyDescent="0.3">
      <c r="A635" t="s">
        <v>13</v>
      </c>
      <c r="B635" s="155" t="s">
        <v>261</v>
      </c>
      <c r="C635" s="155" t="s">
        <v>262</v>
      </c>
      <c r="D635" s="155">
        <v>4</v>
      </c>
      <c r="E635" t="s">
        <v>263</v>
      </c>
      <c r="F635" s="155">
        <v>0</v>
      </c>
      <c r="G635" t="s">
        <v>264</v>
      </c>
      <c r="H635" t="s">
        <v>264</v>
      </c>
      <c r="I635" t="s">
        <v>264</v>
      </c>
      <c r="J635" t="s">
        <v>264</v>
      </c>
      <c r="K635" s="155" t="str">
        <f>_xlfn.XLOOKUP(Table2_2[[#This Row],[load_case]],'Load summary(updated)'!$B$2:$B$44,'Load summary(updated)'!$A$2:$A$44)</f>
        <v>Horizontal Soil Pressure  due to Pavement self-weight at Rest K0 (Self-
weight)</v>
      </c>
      <c r="L635" s="155" t="str">
        <f>VLOOKUP(Table2_2[[#This Row],[load_combination]],'Load summary(original) and Ref'!B:AV,47,0)</f>
        <v>MIN VERT, MAX HORI,WL EXCAVA,SLS NO LL</v>
      </c>
    </row>
    <row r="636" spans="1:12" hidden="1" x14ac:dyDescent="0.3">
      <c r="A636" t="s">
        <v>13</v>
      </c>
      <c r="B636" s="155" t="s">
        <v>261</v>
      </c>
      <c r="C636" s="155" t="s">
        <v>262</v>
      </c>
      <c r="D636" s="155">
        <v>5</v>
      </c>
      <c r="E636" t="s">
        <v>263</v>
      </c>
      <c r="F636" s="155">
        <v>0</v>
      </c>
      <c r="G636" t="s">
        <v>264</v>
      </c>
      <c r="H636" t="s">
        <v>264</v>
      </c>
      <c r="I636" t="s">
        <v>264</v>
      </c>
      <c r="J636" t="s">
        <v>264</v>
      </c>
      <c r="K636" s="155" t="str">
        <f>_xlfn.XLOOKUP(Table2_2[[#This Row],[load_case]],'Load summary(updated)'!$B$2:$B$44,'Load summary(updated)'!$A$2:$A$44)</f>
        <v>Horizontal Soil Pressure due to Pavement self-weight at Active Ka (Self-
weight)</v>
      </c>
      <c r="L636" s="155" t="str">
        <f>VLOOKUP(Table2_2[[#This Row],[load_combination]],'Load summary(original) and Ref'!B:AV,47,0)</f>
        <v>MIN VERT, MAX HORI,WL EXCAVA,SLS NO LL</v>
      </c>
    </row>
    <row r="637" spans="1:12" hidden="1" x14ac:dyDescent="0.3">
      <c r="A637" t="s">
        <v>13</v>
      </c>
      <c r="B637" s="155" t="s">
        <v>261</v>
      </c>
      <c r="C637" s="155" t="s">
        <v>262</v>
      </c>
      <c r="D637" s="155">
        <v>11</v>
      </c>
      <c r="E637" t="s">
        <v>263</v>
      </c>
      <c r="F637" s="155">
        <v>0</v>
      </c>
      <c r="G637" t="s">
        <v>264</v>
      </c>
      <c r="H637" t="s">
        <v>264</v>
      </c>
      <c r="I637" t="s">
        <v>264</v>
      </c>
      <c r="J637" t="s">
        <v>264</v>
      </c>
      <c r="K637" s="155" t="str">
        <f>_xlfn.XLOOKUP(Table2_2[[#This Row],[load_case]],'Load summary(updated)'!$B$2:$B$44,'Load summary(updated)'!$A$2:$A$44)</f>
        <v>Eff. Vertical Soil Pressure, WL at GL &amp; +1.0m &amp; base</v>
      </c>
      <c r="L637" s="155" t="str">
        <f>VLOOKUP(Table2_2[[#This Row],[load_combination]],'Load summary(original) and Ref'!B:AV,47,0)</f>
        <v>MIN VERT, MAX HORI,WL EXCAVA,SLS NO LL</v>
      </c>
    </row>
    <row r="638" spans="1:12" hidden="1" x14ac:dyDescent="0.3">
      <c r="A638" s="180" t="s">
        <v>13</v>
      </c>
      <c r="B638" s="155" t="s">
        <v>261</v>
      </c>
      <c r="C638" s="155" t="s">
        <v>262</v>
      </c>
      <c r="D638" s="181">
        <v>12</v>
      </c>
      <c r="E638" t="s">
        <v>263</v>
      </c>
      <c r="F638" s="181">
        <v>1</v>
      </c>
      <c r="G638" t="s">
        <v>264</v>
      </c>
      <c r="H638" t="s">
        <v>264</v>
      </c>
      <c r="I638" t="s">
        <v>264</v>
      </c>
      <c r="J638" t="s">
        <v>264</v>
      </c>
      <c r="K638" s="178" t="str">
        <f>_xlfn.XLOOKUP(Table2_2[[#This Row],[load_case]],'Load summary(updated)'!$B$2:$B$44,'Load summary(updated)'!$A$2:$A$44)</f>
        <v>Eff. Horizontal Soil Pressure at Rest, K0, WL at GL &amp; +1.0m &amp; base L&amp;R</v>
      </c>
      <c r="L638" s="178" t="str">
        <f>VLOOKUP(Table2_2[[#This Row],[load_combination]],'Load summary(original) and Ref'!B:AV,47,0)</f>
        <v>MIN VERT, MAX HORI,WL EXCAVA,SLS NO LL</v>
      </c>
    </row>
    <row r="639" spans="1:12" hidden="1" x14ac:dyDescent="0.3">
      <c r="A639" t="s">
        <v>13</v>
      </c>
      <c r="B639" s="155" t="s">
        <v>261</v>
      </c>
      <c r="C639" s="155" t="s">
        <v>262</v>
      </c>
      <c r="D639" s="155">
        <v>13</v>
      </c>
      <c r="E639" t="s">
        <v>263</v>
      </c>
      <c r="F639" s="155">
        <v>0</v>
      </c>
      <c r="G639" t="s">
        <v>264</v>
      </c>
      <c r="H639" t="s">
        <v>264</v>
      </c>
      <c r="I639" t="s">
        <v>264</v>
      </c>
      <c r="J639" t="s">
        <v>264</v>
      </c>
      <c r="K639" s="155" t="str">
        <f>_xlfn.XLOOKUP(Table2_2[[#This Row],[load_case]],'Load summary(updated)'!$B$2:$B$44,'Load summary(updated)'!$A$2:$A$44)</f>
        <v>Total Vertical Soil Pressure Roof, WT at 5.0m BGL</v>
      </c>
      <c r="L639" s="155" t="str">
        <f>VLOOKUP(Table2_2[[#This Row],[load_combination]],'Load summary(original) and Ref'!B:AV,47,0)</f>
        <v>MIN VERT, MAX HORI,WL EXCAVA,SLS NO LL</v>
      </c>
    </row>
    <row r="640" spans="1:12" hidden="1" x14ac:dyDescent="0.3">
      <c r="A640" t="s">
        <v>13</v>
      </c>
      <c r="B640" s="155" t="s">
        <v>261</v>
      </c>
      <c r="C640" s="155" t="s">
        <v>262</v>
      </c>
      <c r="D640" s="155">
        <v>14</v>
      </c>
      <c r="E640" t="s">
        <v>263</v>
      </c>
      <c r="F640" s="155">
        <v>0</v>
      </c>
      <c r="G640" t="s">
        <v>264</v>
      </c>
      <c r="H640" t="s">
        <v>264</v>
      </c>
      <c r="I640" t="s">
        <v>264</v>
      </c>
      <c r="J640" t="s">
        <v>264</v>
      </c>
      <c r="K640" s="155" t="str">
        <f>_xlfn.XLOOKUP(Table2_2[[#This Row],[load_case]],'Load summary(updated)'!$B$2:$B$44,'Load summary(updated)'!$A$2:$A$44)</f>
        <v xml:space="preserve">Eff. Horizontal Soil Pressure at Active, Ka, WT at 5.0mBGL L&amp;R </v>
      </c>
      <c r="L640" s="155" t="str">
        <f>VLOOKUP(Table2_2[[#This Row],[load_combination]],'Load summary(original) and Ref'!B:AV,47,0)</f>
        <v>MIN VERT, MAX HORI,WL EXCAVA,SLS NO LL</v>
      </c>
    </row>
    <row r="641" spans="1:12" hidden="1" x14ac:dyDescent="0.3">
      <c r="A641" t="s">
        <v>13</v>
      </c>
      <c r="B641" s="155" t="s">
        <v>261</v>
      </c>
      <c r="C641" s="155" t="s">
        <v>262</v>
      </c>
      <c r="D641" s="155">
        <v>15</v>
      </c>
      <c r="E641" t="s">
        <v>263</v>
      </c>
      <c r="F641" s="155">
        <v>0</v>
      </c>
      <c r="G641" t="s">
        <v>264</v>
      </c>
      <c r="H641" t="s">
        <v>264</v>
      </c>
      <c r="I641" t="s">
        <v>264</v>
      </c>
      <c r="J641" t="s">
        <v>264</v>
      </c>
      <c r="K641" s="155" t="str">
        <f>_xlfn.XLOOKUP(Table2_2[[#This Row],[load_case]],'Load summary(updated)'!$B$2:$B$44,'Load summary(updated)'!$A$2:$A$44)</f>
        <v>Eff. Vertical Soil Pressure, WL at base</v>
      </c>
      <c r="L641" s="155" t="str">
        <f>VLOOKUP(Table2_2[[#This Row],[load_combination]],'Load summary(original) and Ref'!B:AV,47,0)</f>
        <v>MIN VERT, MAX HORI,WL EXCAVA,SLS NO LL</v>
      </c>
    </row>
    <row r="642" spans="1:12" hidden="1" x14ac:dyDescent="0.3">
      <c r="A642" t="s">
        <v>13</v>
      </c>
      <c r="B642" s="155" t="s">
        <v>261</v>
      </c>
      <c r="C642" s="155" t="s">
        <v>262</v>
      </c>
      <c r="D642" s="155">
        <v>16</v>
      </c>
      <c r="E642" t="s">
        <v>263</v>
      </c>
      <c r="F642" s="155">
        <v>0</v>
      </c>
      <c r="G642" t="s">
        <v>264</v>
      </c>
      <c r="H642" t="s">
        <v>264</v>
      </c>
      <c r="I642" t="s">
        <v>264</v>
      </c>
      <c r="J642" t="s">
        <v>264</v>
      </c>
      <c r="K642" s="155" t="str">
        <f>_xlfn.XLOOKUP(Table2_2[[#This Row],[load_case]],'Load summary(updated)'!$B$2:$B$44,'Load summary(updated)'!$A$2:$A$44)</f>
        <v>Eff. Horizontal Soil Pressure at Rest, K0, WL at base (L&amp;R)</v>
      </c>
      <c r="L642" s="155" t="str">
        <f>VLOOKUP(Table2_2[[#This Row],[load_combination]],'Load summary(original) and Ref'!B:AV,47,0)</f>
        <v>MIN VERT, MAX HORI,WL EXCAVA,SLS NO LL</v>
      </c>
    </row>
    <row r="643" spans="1:12" hidden="1" x14ac:dyDescent="0.3">
      <c r="A643" s="180" t="s">
        <v>13</v>
      </c>
      <c r="B643" s="155" t="s">
        <v>261</v>
      </c>
      <c r="C643" s="155" t="s">
        <v>262</v>
      </c>
      <c r="D643" s="181">
        <v>17</v>
      </c>
      <c r="E643" t="s">
        <v>263</v>
      </c>
      <c r="F643" s="181">
        <v>1</v>
      </c>
      <c r="G643" t="s">
        <v>264</v>
      </c>
      <c r="H643" t="s">
        <v>264</v>
      </c>
      <c r="I643" t="s">
        <v>264</v>
      </c>
      <c r="J643" t="s">
        <v>264</v>
      </c>
      <c r="K643" s="178" t="str">
        <f>_xlfn.XLOOKUP(Table2_2[[#This Row],[load_case]],'Load summary(updated)'!$B$2:$B$44,'Load summary(updated)'!$A$2:$A$44)</f>
        <v xml:space="preserve">Eff. Vertical Soil Pressure Roof, 1.5m excavation above Roof Slab </v>
      </c>
      <c r="L643" s="178" t="str">
        <f>VLOOKUP(Table2_2[[#This Row],[load_combination]],'Load summary(original) and Ref'!B:AV,47,0)</f>
        <v>MIN VERT, MAX HORI,WL EXCAVA,SLS NO LL</v>
      </c>
    </row>
    <row r="644" spans="1:12" hidden="1" x14ac:dyDescent="0.3">
      <c r="A644" t="s">
        <v>13</v>
      </c>
      <c r="B644" s="155" t="s">
        <v>261</v>
      </c>
      <c r="C644" s="155" t="s">
        <v>262</v>
      </c>
      <c r="D644" s="155">
        <v>18</v>
      </c>
      <c r="E644" t="s">
        <v>263</v>
      </c>
      <c r="F644" s="155">
        <v>0</v>
      </c>
      <c r="G644" t="s">
        <v>264</v>
      </c>
      <c r="H644" t="s">
        <v>264</v>
      </c>
      <c r="I644" t="s">
        <v>264</v>
      </c>
      <c r="J644" t="s">
        <v>264</v>
      </c>
      <c r="K644" s="155" t="str">
        <f>_xlfn.XLOOKUP(Table2_2[[#This Row],[load_case]],'Load summary(updated)'!$B$2:$B$44,'Load summary(updated)'!$A$2:$A$44)</f>
        <v xml:space="preserve">Eff. Vertical Soil Pressure, WT at 1.5mBGL (L) and 4.5mBGL (R) </v>
      </c>
      <c r="L644" s="155" t="str">
        <f>VLOOKUP(Table2_2[[#This Row],[load_combination]],'Load summary(original) and Ref'!B:AV,47,0)</f>
        <v>MIN VERT, MAX HORI,WL EXCAVA,SLS NO LL</v>
      </c>
    </row>
    <row r="645" spans="1:12" hidden="1" x14ac:dyDescent="0.3">
      <c r="A645" t="s">
        <v>13</v>
      </c>
      <c r="B645" s="155" t="s">
        <v>261</v>
      </c>
      <c r="C645" s="155" t="s">
        <v>262</v>
      </c>
      <c r="D645" s="155">
        <v>19</v>
      </c>
      <c r="E645" t="s">
        <v>263</v>
      </c>
      <c r="F645" s="155">
        <v>0</v>
      </c>
      <c r="G645" t="s">
        <v>264</v>
      </c>
      <c r="H645" t="s">
        <v>264</v>
      </c>
      <c r="I645" t="s">
        <v>264</v>
      </c>
      <c r="J645" t="s">
        <v>264</v>
      </c>
      <c r="K645" s="155" t="str">
        <f>_xlfn.XLOOKUP(Table2_2[[#This Row],[load_case]],'Load summary(updated)'!$B$2:$B$44,'Load summary(updated)'!$A$2:$A$44)</f>
        <v>Eff. Horizontal Soil Pressure at Rest, K0, WT at 1.5mBGL (L) and 
4.5mBGL (R) L</v>
      </c>
      <c r="L645" s="155" t="str">
        <f>VLOOKUP(Table2_2[[#This Row],[load_combination]],'Load summary(original) and Ref'!B:AV,47,0)</f>
        <v>MIN VERT, MAX HORI,WL EXCAVA,SLS NO LL</v>
      </c>
    </row>
    <row r="646" spans="1:12" hidden="1" x14ac:dyDescent="0.3">
      <c r="A646" t="s">
        <v>13</v>
      </c>
      <c r="B646" s="155" t="s">
        <v>261</v>
      </c>
      <c r="C646" s="155" t="s">
        <v>262</v>
      </c>
      <c r="D646" s="155">
        <v>20</v>
      </c>
      <c r="E646" t="s">
        <v>263</v>
      </c>
      <c r="F646" s="155">
        <v>0</v>
      </c>
      <c r="G646" t="s">
        <v>264</v>
      </c>
      <c r="H646" t="s">
        <v>264</v>
      </c>
      <c r="I646" t="s">
        <v>264</v>
      </c>
      <c r="J646" t="s">
        <v>264</v>
      </c>
      <c r="K646" s="155" t="str">
        <f>_xlfn.XLOOKUP(Table2_2[[#This Row],[load_case]],'Load summary(updated)'!$B$2:$B$44,'Load summary(updated)'!$A$2:$A$44)</f>
        <v xml:space="preserve">Eff. Horizontal Soil Pressure at Active, Ka,, WT at 1.5mBGL (L) and 
4.5mBGL (R) R </v>
      </c>
      <c r="L646" s="155" t="str">
        <f>VLOOKUP(Table2_2[[#This Row],[load_combination]],'Load summary(original) and Ref'!B:AV,47,0)</f>
        <v>MIN VERT, MAX HORI,WL EXCAVA,SLS NO LL</v>
      </c>
    </row>
    <row r="647" spans="1:12" hidden="1" x14ac:dyDescent="0.3">
      <c r="A647" t="s">
        <v>13</v>
      </c>
      <c r="B647" s="155" t="s">
        <v>261</v>
      </c>
      <c r="C647" s="155" t="s">
        <v>262</v>
      </c>
      <c r="D647" s="155">
        <v>21</v>
      </c>
      <c r="E647" t="s">
        <v>263</v>
      </c>
      <c r="F647" s="155">
        <v>0</v>
      </c>
      <c r="G647" t="s">
        <v>264</v>
      </c>
      <c r="H647" t="s">
        <v>264</v>
      </c>
      <c r="I647" t="s">
        <v>264</v>
      </c>
      <c r="J647" t="s">
        <v>264</v>
      </c>
      <c r="K647" s="155" t="str">
        <f>_xlfn.XLOOKUP(Table2_2[[#This Row],[load_case]],'Load summary(updated)'!$B$2:$B$44,'Load summary(updated)'!$A$2:$A$44)</f>
        <v xml:space="preserve">Eff. Vertical Soil Pressure, WT at 1.5mBGL (R) and 4.5mBGL (L) </v>
      </c>
      <c r="L647" s="155" t="str">
        <f>VLOOKUP(Table2_2[[#This Row],[load_combination]],'Load summary(original) and Ref'!B:AV,47,0)</f>
        <v>MIN VERT, MAX HORI,WL EXCAVA,SLS NO LL</v>
      </c>
    </row>
    <row r="648" spans="1:12" hidden="1" x14ac:dyDescent="0.3">
      <c r="A648" t="s">
        <v>13</v>
      </c>
      <c r="B648" s="155" t="s">
        <v>261</v>
      </c>
      <c r="C648" s="155" t="s">
        <v>262</v>
      </c>
      <c r="D648" s="155">
        <v>22</v>
      </c>
      <c r="E648" t="s">
        <v>263</v>
      </c>
      <c r="F648" s="155">
        <v>0</v>
      </c>
      <c r="G648" t="s">
        <v>264</v>
      </c>
      <c r="H648" t="s">
        <v>264</v>
      </c>
      <c r="I648" t="s">
        <v>264</v>
      </c>
      <c r="J648" t="s">
        <v>264</v>
      </c>
      <c r="K648" s="155" t="str">
        <f>_xlfn.XLOOKUP(Table2_2[[#This Row],[load_case]],'Load summary(updated)'!$B$2:$B$44,'Load summary(updated)'!$A$2:$A$44)</f>
        <v>Eff. Horizontal Soil Pressure at Rest, K0,, WT at 1.5mBGL (R) and 
4.5mBGL (L) R</v>
      </c>
      <c r="L648" s="155" t="str">
        <f>VLOOKUP(Table2_2[[#This Row],[load_combination]],'Load summary(original) and Ref'!B:AV,47,0)</f>
        <v>MIN VERT, MAX HORI,WL EXCAVA,SLS NO LL</v>
      </c>
    </row>
    <row r="649" spans="1:12" hidden="1" x14ac:dyDescent="0.3">
      <c r="A649" t="s">
        <v>13</v>
      </c>
      <c r="B649" s="155" t="s">
        <v>261</v>
      </c>
      <c r="C649" s="155" t="s">
        <v>262</v>
      </c>
      <c r="D649" s="155">
        <v>23</v>
      </c>
      <c r="E649" t="s">
        <v>263</v>
      </c>
      <c r="F649" s="155">
        <v>0</v>
      </c>
      <c r="G649" t="s">
        <v>264</v>
      </c>
      <c r="H649" t="s">
        <v>264</v>
      </c>
      <c r="I649" t="s">
        <v>264</v>
      </c>
      <c r="J649" t="s">
        <v>264</v>
      </c>
      <c r="K649" s="155" t="str">
        <f>_xlfn.XLOOKUP(Table2_2[[#This Row],[load_case]],'Load summary(updated)'!$B$2:$B$44,'Load summary(updated)'!$A$2:$A$44)</f>
        <v>Eff. Horizontal Soil Pressure at Active, Ka,, WT at 1.5mBGL (R) and 
4.5mBGL (L)  L</v>
      </c>
      <c r="L649" s="155" t="str">
        <f>VLOOKUP(Table2_2[[#This Row],[load_combination]],'Load summary(original) and Ref'!B:AV,47,0)</f>
        <v>MIN VERT, MAX HORI,WL EXCAVA,SLS NO LL</v>
      </c>
    </row>
    <row r="650" spans="1:12" hidden="1" x14ac:dyDescent="0.3">
      <c r="A650" t="s">
        <v>13</v>
      </c>
      <c r="B650" s="155" t="s">
        <v>261</v>
      </c>
      <c r="C650" s="155" t="s">
        <v>262</v>
      </c>
      <c r="D650" s="155">
        <v>31</v>
      </c>
      <c r="E650" t="s">
        <v>263</v>
      </c>
      <c r="F650" s="155">
        <v>0</v>
      </c>
      <c r="G650" t="s">
        <v>264</v>
      </c>
      <c r="H650" t="s">
        <v>264</v>
      </c>
      <c r="I650" t="s">
        <v>264</v>
      </c>
      <c r="J650" t="s">
        <v>264</v>
      </c>
      <c r="K650" s="155" t="str">
        <f>_xlfn.XLOOKUP(Table2_2[[#This Row],[load_case]],'Load summary(updated)'!$B$2:$B$44,'Load summary(updated)'!$A$2:$A$44)</f>
        <v xml:space="preserve">Hydrostatic Vertical Roof, WT at GL </v>
      </c>
      <c r="L650" s="155" t="str">
        <f>VLOOKUP(Table2_2[[#This Row],[load_combination]],'Load summary(original) and Ref'!B:AV,47,0)</f>
        <v>MIN VERT, MAX HORI,WL EXCAVA,SLS NO LL</v>
      </c>
    </row>
    <row r="651" spans="1:12" hidden="1" x14ac:dyDescent="0.3">
      <c r="A651" s="180" t="s">
        <v>13</v>
      </c>
      <c r="B651" s="155" t="s">
        <v>261</v>
      </c>
      <c r="C651" s="155" t="s">
        <v>262</v>
      </c>
      <c r="D651" s="181">
        <v>32</v>
      </c>
      <c r="E651" t="s">
        <v>263</v>
      </c>
      <c r="F651" s="181">
        <v>1</v>
      </c>
      <c r="G651" t="s">
        <v>264</v>
      </c>
      <c r="H651" t="s">
        <v>264</v>
      </c>
      <c r="I651" t="s">
        <v>264</v>
      </c>
      <c r="J651" t="s">
        <v>264</v>
      </c>
      <c r="K651" s="178" t="str">
        <f>_xlfn.XLOOKUP(Table2_2[[#This Row],[load_case]],'Load summary(updated)'!$B$2:$B$44,'Load summary(updated)'!$A$2:$A$44)</f>
        <v xml:space="preserve">Hydrostatic Lateral , WT at GL L&amp;R </v>
      </c>
      <c r="L651" s="178" t="str">
        <f>VLOOKUP(Table2_2[[#This Row],[load_combination]],'Load summary(original) and Ref'!B:AV,47,0)</f>
        <v>MIN VERT, MAX HORI,WL EXCAVA,SLS NO LL</v>
      </c>
    </row>
    <row r="652" spans="1:12" hidden="1" x14ac:dyDescent="0.3">
      <c r="A652" t="s">
        <v>13</v>
      </c>
      <c r="B652" s="155" t="s">
        <v>261</v>
      </c>
      <c r="C652" s="155" t="s">
        <v>262</v>
      </c>
      <c r="D652" s="155">
        <v>33</v>
      </c>
      <c r="E652" t="s">
        <v>263</v>
      </c>
      <c r="F652" s="155">
        <v>0</v>
      </c>
      <c r="G652" t="s">
        <v>264</v>
      </c>
      <c r="H652" t="s">
        <v>264</v>
      </c>
      <c r="I652" t="s">
        <v>264</v>
      </c>
      <c r="J652" t="s">
        <v>264</v>
      </c>
      <c r="K652" s="155" t="str">
        <f>_xlfn.XLOOKUP(Table2_2[[#This Row],[load_case]],'Load summary(updated)'!$B$2:$B$44,'Load summary(updated)'!$A$2:$A$44)</f>
        <v xml:space="preserve">Hydrostatic Uplift Base, WT at GL </v>
      </c>
      <c r="L652" s="155" t="str">
        <f>VLOOKUP(Table2_2[[#This Row],[load_combination]],'Load summary(original) and Ref'!B:AV,47,0)</f>
        <v>MIN VERT, MAX HORI,WL EXCAVA,SLS NO LL</v>
      </c>
    </row>
    <row r="653" spans="1:12" hidden="1" x14ac:dyDescent="0.3">
      <c r="A653" t="s">
        <v>13</v>
      </c>
      <c r="B653" s="155" t="s">
        <v>261</v>
      </c>
      <c r="C653" s="155" t="s">
        <v>262</v>
      </c>
      <c r="D653" s="155">
        <v>34</v>
      </c>
      <c r="E653" t="s">
        <v>263</v>
      </c>
      <c r="F653" s="155">
        <v>0</v>
      </c>
      <c r="G653" t="s">
        <v>264</v>
      </c>
      <c r="H653" t="s">
        <v>264</v>
      </c>
      <c r="I653" t="s">
        <v>264</v>
      </c>
      <c r="J653" t="s">
        <v>264</v>
      </c>
      <c r="K653" s="155" t="str">
        <f>_xlfn.XLOOKUP(Table2_2[[#This Row],[load_case]],'Load summary(updated)'!$B$2:$B$44,'Load summary(updated)'!$A$2:$A$44)</f>
        <v>Hydrostatic Vertical Roof, WT at FL +1.0m,Hydrostatic Lateral , WT at FL +1.0m  L&amp;R, Hydrostatic Uplift Base, WT at FL +1.0m</v>
      </c>
      <c r="L653" s="155" t="str">
        <f>VLOOKUP(Table2_2[[#This Row],[load_combination]],'Load summary(original) and Ref'!B:AV,47,0)</f>
        <v>MIN VERT, MAX HORI,WL EXCAVA,SLS NO LL</v>
      </c>
    </row>
    <row r="654" spans="1:12" hidden="1" x14ac:dyDescent="0.3">
      <c r="A654" t="s">
        <v>13</v>
      </c>
      <c r="B654" s="155" t="s">
        <v>261</v>
      </c>
      <c r="C654" s="155" t="s">
        <v>262</v>
      </c>
      <c r="D654" s="155">
        <v>35</v>
      </c>
      <c r="E654" t="s">
        <v>263</v>
      </c>
      <c r="F654" s="155">
        <v>0</v>
      </c>
      <c r="G654" t="s">
        <v>264</v>
      </c>
      <c r="H654" t="s">
        <v>264</v>
      </c>
      <c r="I654" t="s">
        <v>264</v>
      </c>
      <c r="J654" t="s">
        <v>264</v>
      </c>
      <c r="K654" s="155" t="str">
        <f>_xlfn.XLOOKUP(Table2_2[[#This Row],[load_case]],'Load summary(updated)'!$B$2:$B$44,'Load summary(updated)'!$A$2:$A$44)</f>
        <v xml:space="preserve">35-Hydrostatic Vertical + Uplift Pressure ; WT at 5m Below GL </v>
      </c>
      <c r="L654" s="155" t="str">
        <f>VLOOKUP(Table2_2[[#This Row],[load_combination]],'Load summary(original) and Ref'!B:AV,47,0)</f>
        <v>MIN VERT, MAX HORI,WL EXCAVA,SLS NO LL</v>
      </c>
    </row>
    <row r="655" spans="1:12" hidden="1" x14ac:dyDescent="0.3">
      <c r="A655" t="s">
        <v>13</v>
      </c>
      <c r="B655" s="155" t="s">
        <v>261</v>
      </c>
      <c r="C655" s="155" t="s">
        <v>262</v>
      </c>
      <c r="D655" s="155">
        <v>36</v>
      </c>
      <c r="E655" t="s">
        <v>263</v>
      </c>
      <c r="F655" s="155">
        <v>0</v>
      </c>
      <c r="G655" t="s">
        <v>264</v>
      </c>
      <c r="H655" t="s">
        <v>264</v>
      </c>
      <c r="I655" t="s">
        <v>264</v>
      </c>
      <c r="J655" t="s">
        <v>264</v>
      </c>
      <c r="K655" s="155" t="str">
        <f>_xlfn.XLOOKUP(Table2_2[[#This Row],[load_case]],'Load summary(updated)'!$B$2:$B$44,'Load summary(updated)'!$A$2:$A$44)</f>
        <v>36-Hydrostatic Lateral Pressure ( Left &amp; Right); WT at 5m Below GL</v>
      </c>
      <c r="L655" s="155" t="str">
        <f>VLOOKUP(Table2_2[[#This Row],[load_combination]],'Load summary(original) and Ref'!B:AV,47,0)</f>
        <v>MIN VERT, MAX HORI,WL EXCAVA,SLS NO LL</v>
      </c>
    </row>
    <row r="656" spans="1:12" hidden="1" x14ac:dyDescent="0.3">
      <c r="A656" s="180" t="s">
        <v>13</v>
      </c>
      <c r="B656" s="155" t="s">
        <v>261</v>
      </c>
      <c r="C656" s="155" t="s">
        <v>262</v>
      </c>
      <c r="D656" s="181">
        <v>37</v>
      </c>
      <c r="E656" t="s">
        <v>263</v>
      </c>
      <c r="F656" s="181">
        <v>1</v>
      </c>
      <c r="G656" t="s">
        <v>264</v>
      </c>
      <c r="H656" t="s">
        <v>264</v>
      </c>
      <c r="I656" t="s">
        <v>264</v>
      </c>
      <c r="J656" t="s">
        <v>264</v>
      </c>
      <c r="K656" s="178" t="str">
        <f>_xlfn.XLOOKUP(Table2_2[[#This Row],[load_case]],'Load summary(updated)'!$B$2:$B$44,'Load summary(updated)'!$A$2:$A$44)</f>
        <v>37-Hydrostatic Vertical and Uplift (Roof &amp; Base); WT at 1.5m below GL due to excavation</v>
      </c>
      <c r="L656" s="178" t="str">
        <f>VLOOKUP(Table2_2[[#This Row],[load_combination]],'Load summary(original) and Ref'!B:AV,47,0)</f>
        <v>MIN VERT, MAX HORI,WL EXCAVA,SLS NO LL</v>
      </c>
    </row>
    <row r="657" spans="1:12" hidden="1" x14ac:dyDescent="0.3">
      <c r="A657" t="s">
        <v>13</v>
      </c>
      <c r="B657" s="155" t="s">
        <v>261</v>
      </c>
      <c r="C657" s="155" t="s">
        <v>262</v>
      </c>
      <c r="D657" s="155">
        <v>38</v>
      </c>
      <c r="E657" t="s">
        <v>263</v>
      </c>
      <c r="F657" s="155">
        <v>0</v>
      </c>
      <c r="G657" t="s">
        <v>264</v>
      </c>
      <c r="H657" t="s">
        <v>264</v>
      </c>
      <c r="I657" t="s">
        <v>264</v>
      </c>
      <c r="J657" t="s">
        <v>264</v>
      </c>
      <c r="K657" s="155" t="str">
        <f>_xlfn.XLOOKUP(Table2_2[[#This Row],[load_case]],'Load summary(updated)'!$B$2:$B$44,'Load summary(updated)'!$A$2:$A$44)</f>
        <v>38-Hydrostatic Vertical Pressure (Roof); WT at 1.5m Below GL  &amp; 4.5m below GL (Right)</v>
      </c>
      <c r="L657" s="155" t="str">
        <f>VLOOKUP(Table2_2[[#This Row],[load_combination]],'Load summary(original) and Ref'!B:AV,47,0)</f>
        <v>MIN VERT, MAX HORI,WL EXCAVA,SLS NO LL</v>
      </c>
    </row>
    <row r="658" spans="1:12" hidden="1" x14ac:dyDescent="0.3">
      <c r="A658" t="s">
        <v>13</v>
      </c>
      <c r="B658" s="155" t="s">
        <v>261</v>
      </c>
      <c r="C658" s="155" t="s">
        <v>262</v>
      </c>
      <c r="D658" s="155">
        <v>39</v>
      </c>
      <c r="E658" t="s">
        <v>263</v>
      </c>
      <c r="F658" s="155">
        <v>0</v>
      </c>
      <c r="G658" t="s">
        <v>264</v>
      </c>
      <c r="H658" t="s">
        <v>264</v>
      </c>
      <c r="I658" t="s">
        <v>264</v>
      </c>
      <c r="J658" t="s">
        <v>264</v>
      </c>
      <c r="K658" s="155" t="str">
        <f>_xlfn.XLOOKUP(Table2_2[[#This Row],[load_case]],'Load summary(updated)'!$B$2:$B$44,'Load summary(updated)'!$A$2:$A$44)</f>
        <v>39-Hydrostatic Lateral Pressure(Left &amp; Right); WT at 1.5m Below GL &amp; 4.5m below GL (Right)</v>
      </c>
      <c r="L658" s="155" t="str">
        <f>VLOOKUP(Table2_2[[#This Row],[load_combination]],'Load summary(original) and Ref'!B:AV,47,0)</f>
        <v>MIN VERT, MAX HORI,WL EXCAVA,SLS NO LL</v>
      </c>
    </row>
    <row r="659" spans="1:12" hidden="1" x14ac:dyDescent="0.3">
      <c r="A659" t="s">
        <v>13</v>
      </c>
      <c r="B659" s="155" t="s">
        <v>261</v>
      </c>
      <c r="C659" s="155" t="s">
        <v>262</v>
      </c>
      <c r="D659" s="155">
        <v>40</v>
      </c>
      <c r="E659" t="s">
        <v>263</v>
      </c>
      <c r="F659" s="155">
        <v>0</v>
      </c>
      <c r="G659" t="s">
        <v>264</v>
      </c>
      <c r="H659" t="s">
        <v>264</v>
      </c>
      <c r="I659" t="s">
        <v>264</v>
      </c>
      <c r="J659" t="s">
        <v>264</v>
      </c>
      <c r="K659" s="155" t="str">
        <f>_xlfn.XLOOKUP(Table2_2[[#This Row],[load_case]],'Load summary(updated)'!$B$2:$B$44,'Load summary(updated)'!$A$2:$A$44)</f>
        <v>40-Uplift (Base); WT at 1.5m Below GL &amp; 4.5m below GL (Right)</v>
      </c>
      <c r="L659" s="155" t="str">
        <f>VLOOKUP(Table2_2[[#This Row],[load_combination]],'Load summary(original) and Ref'!B:AV,47,0)</f>
        <v>MIN VERT, MAX HORI,WL EXCAVA,SLS NO LL</v>
      </c>
    </row>
    <row r="660" spans="1:12" hidden="1" x14ac:dyDescent="0.3">
      <c r="A660" t="s">
        <v>13</v>
      </c>
      <c r="B660" s="155" t="s">
        <v>261</v>
      </c>
      <c r="C660" s="155" t="s">
        <v>262</v>
      </c>
      <c r="D660" s="155">
        <v>41</v>
      </c>
      <c r="E660" t="s">
        <v>263</v>
      </c>
      <c r="F660" s="155">
        <v>0</v>
      </c>
      <c r="G660" t="s">
        <v>264</v>
      </c>
      <c r="H660" t="s">
        <v>264</v>
      </c>
      <c r="I660" t="s">
        <v>264</v>
      </c>
      <c r="J660" t="s">
        <v>264</v>
      </c>
      <c r="K660" s="155" t="str">
        <f>_xlfn.XLOOKUP(Table2_2[[#This Row],[load_case]],'Load summary(updated)'!$B$2:$B$44,'Load summary(updated)'!$A$2:$A$44)</f>
        <v>41-Hydrostatic Vertical Pressure (Roof); WT at 4.5m Below GL  &amp; 1.5m below GL (Right)</v>
      </c>
      <c r="L660" s="155" t="str">
        <f>VLOOKUP(Table2_2[[#This Row],[load_combination]],'Load summary(original) and Ref'!B:AV,47,0)</f>
        <v>MIN VERT, MAX HORI,WL EXCAVA,SLS NO LL</v>
      </c>
    </row>
    <row r="661" spans="1:12" hidden="1" x14ac:dyDescent="0.3">
      <c r="A661" t="s">
        <v>13</v>
      </c>
      <c r="B661" s="155" t="s">
        <v>261</v>
      </c>
      <c r="C661" s="155" t="s">
        <v>262</v>
      </c>
      <c r="D661" s="155">
        <v>42</v>
      </c>
      <c r="E661" t="s">
        <v>263</v>
      </c>
      <c r="F661" s="155">
        <v>0</v>
      </c>
      <c r="G661" t="s">
        <v>264</v>
      </c>
      <c r="H661" t="s">
        <v>264</v>
      </c>
      <c r="I661" t="s">
        <v>264</v>
      </c>
      <c r="J661" t="s">
        <v>264</v>
      </c>
      <c r="K661" s="155" t="str">
        <f>_xlfn.XLOOKUP(Table2_2[[#This Row],[load_case]],'Load summary(updated)'!$B$2:$B$44,'Load summary(updated)'!$A$2:$A$44)</f>
        <v>42-Hydrostatic Lateral Pressure(Left &amp; Right); WT at 4.5m Below GL &amp; 1.5m below GL (Right)</v>
      </c>
      <c r="L661" s="155" t="str">
        <f>VLOOKUP(Table2_2[[#This Row],[load_combination]],'Load summary(original) and Ref'!B:AV,47,0)</f>
        <v>MIN VERT, MAX HORI,WL EXCAVA,SLS NO LL</v>
      </c>
    </row>
    <row r="662" spans="1:12" hidden="1" x14ac:dyDescent="0.3">
      <c r="A662" t="s">
        <v>13</v>
      </c>
      <c r="B662" s="155" t="s">
        <v>261</v>
      </c>
      <c r="C662" s="155" t="s">
        <v>262</v>
      </c>
      <c r="D662" s="155">
        <v>43</v>
      </c>
      <c r="E662" t="s">
        <v>263</v>
      </c>
      <c r="F662" s="155">
        <v>0</v>
      </c>
      <c r="G662" t="s">
        <v>264</v>
      </c>
      <c r="H662" t="s">
        <v>264</v>
      </c>
      <c r="I662" t="s">
        <v>264</v>
      </c>
      <c r="J662" t="s">
        <v>264</v>
      </c>
      <c r="K662" s="155" t="str">
        <f>_xlfn.XLOOKUP(Table2_2[[#This Row],[load_case]],'Load summary(updated)'!$B$2:$B$44,'Load summary(updated)'!$A$2:$A$44)</f>
        <v>43-Uplift (Base); WT at 4.5m Below GL &amp; 1.5m below GL (Right)</v>
      </c>
      <c r="L662" s="155" t="str">
        <f>VLOOKUP(Table2_2[[#This Row],[load_combination]],'Load summary(original) and Ref'!B:AV,47,0)</f>
        <v>MIN VERT, MAX HORI,WL EXCAVA,SLS NO LL</v>
      </c>
    </row>
    <row r="663" spans="1:12" hidden="1" x14ac:dyDescent="0.3">
      <c r="A663" t="s">
        <v>13</v>
      </c>
      <c r="B663" s="155" t="s">
        <v>261</v>
      </c>
      <c r="C663" s="155" t="s">
        <v>262</v>
      </c>
      <c r="D663" s="155">
        <v>51</v>
      </c>
      <c r="E663" t="s">
        <v>263</v>
      </c>
      <c r="F663" s="155">
        <v>0</v>
      </c>
      <c r="G663" t="s">
        <v>264</v>
      </c>
      <c r="H663" t="s">
        <v>264</v>
      </c>
      <c r="I663" t="s">
        <v>264</v>
      </c>
      <c r="J663" t="s">
        <v>264</v>
      </c>
      <c r="K663" s="155" t="str">
        <f>_xlfn.XLOOKUP(Table2_2[[#This Row],[load_case]],'Load summary(updated)'!$B$2:$B$44,'Load summary(updated)'!$A$2:$A$44)</f>
        <v>51-Internal Live Load</v>
      </c>
      <c r="L663" s="155" t="str">
        <f>VLOOKUP(Table2_2[[#This Row],[load_combination]],'Load summary(original) and Ref'!B:AV,47,0)</f>
        <v>MIN VERT, MAX HORI,WL EXCAVA,SLS NO LL</v>
      </c>
    </row>
    <row r="664" spans="1:12" hidden="1" x14ac:dyDescent="0.3">
      <c r="A664" t="s">
        <v>13</v>
      </c>
      <c r="B664" s="155" t="s">
        <v>261</v>
      </c>
      <c r="C664" s="155" t="s">
        <v>262</v>
      </c>
      <c r="D664" s="155">
        <v>52</v>
      </c>
      <c r="E664" t="s">
        <v>263</v>
      </c>
      <c r="F664" s="155">
        <v>0</v>
      </c>
      <c r="G664" t="s">
        <v>264</v>
      </c>
      <c r="H664" t="s">
        <v>264</v>
      </c>
      <c r="I664" t="s">
        <v>264</v>
      </c>
      <c r="J664" t="s">
        <v>264</v>
      </c>
      <c r="K664" s="155" t="str">
        <f>_xlfn.XLOOKUP(Table2_2[[#This Row],[load_case]],'Load summary(updated)'!$B$2:$B$44,'Load summary(updated)'!$A$2:$A$44)</f>
        <v>52-Surcharge (Roof)</v>
      </c>
      <c r="L664" s="155" t="str">
        <f>VLOOKUP(Table2_2[[#This Row],[load_combination]],'Load summary(original) and Ref'!B:AV,47,0)</f>
        <v>MIN VERT, MAX HORI,WL EXCAVA,SLS NO LL</v>
      </c>
    </row>
    <row r="665" spans="1:12" hidden="1" x14ac:dyDescent="0.3">
      <c r="A665" s="180" t="s">
        <v>13</v>
      </c>
      <c r="B665" s="155" t="s">
        <v>261</v>
      </c>
      <c r="C665" s="155" t="s">
        <v>262</v>
      </c>
      <c r="D665" s="181">
        <v>53</v>
      </c>
      <c r="E665" t="s">
        <v>263</v>
      </c>
      <c r="F665" s="181">
        <v>1</v>
      </c>
      <c r="G665" t="s">
        <v>264</v>
      </c>
      <c r="H665" t="s">
        <v>264</v>
      </c>
      <c r="I665" t="s">
        <v>264</v>
      </c>
      <c r="J665" t="s">
        <v>264</v>
      </c>
      <c r="K665" s="178" t="str">
        <f>_xlfn.XLOOKUP(Table2_2[[#This Row],[load_case]],'Load summary(updated)'!$B$2:$B$44,'Load summary(updated)'!$A$2:$A$44)</f>
        <v>53-Lateral Surcharge (Left &amp; Right)</v>
      </c>
      <c r="L665" s="178" t="str">
        <f>VLOOKUP(Table2_2[[#This Row],[load_combination]],'Load summary(original) and Ref'!B:AV,47,0)</f>
        <v>MIN VERT, MAX HORI,WL EXCAVA,SLS NO LL</v>
      </c>
    </row>
    <row r="666" spans="1:12" hidden="1" x14ac:dyDescent="0.3">
      <c r="A666" t="s">
        <v>13</v>
      </c>
      <c r="B666" s="155" t="s">
        <v>261</v>
      </c>
      <c r="C666" s="155" t="s">
        <v>262</v>
      </c>
      <c r="D666" s="155">
        <v>54.1</v>
      </c>
      <c r="E666" t="s">
        <v>263</v>
      </c>
      <c r="F666" s="155">
        <v>0</v>
      </c>
      <c r="G666" t="s">
        <v>264</v>
      </c>
      <c r="H666" t="s">
        <v>264</v>
      </c>
      <c r="I666" t="s">
        <v>264</v>
      </c>
      <c r="J666" t="s">
        <v>264</v>
      </c>
      <c r="K666" s="155" t="str">
        <f>_xlfn.XLOOKUP(Table2_2[[#This Row],[load_case]],'Load summary(updated)'!$B$2:$B$44,'Load summary(updated)'!$A$2:$A$44)</f>
        <v>54-Lateral Surcharge (Left)  k0</v>
      </c>
      <c r="L666" s="155" t="str">
        <f>VLOOKUP(Table2_2[[#This Row],[load_combination]],'Load summary(original) and Ref'!B:AV,47,0)</f>
        <v>MIN VERT, MAX HORI,WL EXCAVA,SLS NO LL</v>
      </c>
    </row>
    <row r="667" spans="1:12" hidden="1" x14ac:dyDescent="0.3">
      <c r="A667" t="s">
        <v>13</v>
      </c>
      <c r="B667" s="155" t="s">
        <v>261</v>
      </c>
      <c r="C667" s="155" t="s">
        <v>262</v>
      </c>
      <c r="D667" s="155">
        <v>54.2</v>
      </c>
      <c r="E667" t="s">
        <v>263</v>
      </c>
      <c r="F667" s="155">
        <v>0</v>
      </c>
      <c r="G667" t="s">
        <v>264</v>
      </c>
      <c r="H667" t="s">
        <v>264</v>
      </c>
      <c r="I667" t="s">
        <v>264</v>
      </c>
      <c r="J667" t="s">
        <v>264</v>
      </c>
      <c r="K667" s="155" t="str">
        <f>_xlfn.XLOOKUP(Table2_2[[#This Row],[load_case]],'Load summary(updated)'!$B$2:$B$44,'Load summary(updated)'!$A$2:$A$44)</f>
        <v>54-Lateral Surcharge (Left)  ka</v>
      </c>
      <c r="L667" s="155" t="str">
        <f>VLOOKUP(Table2_2[[#This Row],[load_combination]],'Load summary(original) and Ref'!B:AV,47,0)</f>
        <v>MIN VERT, MAX HORI,WL EXCAVA,SLS NO LL</v>
      </c>
    </row>
    <row r="668" spans="1:12" hidden="1" x14ac:dyDescent="0.3">
      <c r="A668" t="s">
        <v>13</v>
      </c>
      <c r="B668" s="155" t="s">
        <v>261</v>
      </c>
      <c r="C668" s="155" t="s">
        <v>262</v>
      </c>
      <c r="D668" s="155">
        <v>55.1</v>
      </c>
      <c r="E668" t="s">
        <v>263</v>
      </c>
      <c r="F668" s="155">
        <v>0</v>
      </c>
      <c r="G668" t="s">
        <v>264</v>
      </c>
      <c r="H668" t="s">
        <v>264</v>
      </c>
      <c r="I668" t="s">
        <v>264</v>
      </c>
      <c r="J668" t="s">
        <v>264</v>
      </c>
      <c r="K668" s="155" t="str">
        <f>_xlfn.XLOOKUP(Table2_2[[#This Row],[load_case]],'Load summary(updated)'!$B$2:$B$44,'Load summary(updated)'!$A$2:$A$44)</f>
        <v>55-Lateral Surcharge (Right) k0</v>
      </c>
      <c r="L668" s="155" t="str">
        <f>VLOOKUP(Table2_2[[#This Row],[load_combination]],'Load summary(original) and Ref'!B:AV,47,0)</f>
        <v>MIN VERT, MAX HORI,WL EXCAVA,SLS NO LL</v>
      </c>
    </row>
    <row r="669" spans="1:12" hidden="1" x14ac:dyDescent="0.3">
      <c r="A669" t="s">
        <v>13</v>
      </c>
      <c r="B669" s="155" t="s">
        <v>261</v>
      </c>
      <c r="C669" s="155" t="s">
        <v>262</v>
      </c>
      <c r="D669" s="155">
        <v>55.2</v>
      </c>
      <c r="E669" t="s">
        <v>263</v>
      </c>
      <c r="F669" s="155">
        <v>0</v>
      </c>
      <c r="G669" t="s">
        <v>264</v>
      </c>
      <c r="H669" t="s">
        <v>264</v>
      </c>
      <c r="I669" t="s">
        <v>264</v>
      </c>
      <c r="J669" t="s">
        <v>264</v>
      </c>
      <c r="K669" s="155" t="str">
        <f>_xlfn.XLOOKUP(Table2_2[[#This Row],[load_case]],'Load summary(updated)'!$B$2:$B$44,'Load summary(updated)'!$A$2:$A$44)</f>
        <v>55-Lateral Surcharge (Right) ka</v>
      </c>
      <c r="L669" s="155" t="str">
        <f>VLOOKUP(Table2_2[[#This Row],[load_combination]],'Load summary(original) and Ref'!B:AV,47,0)</f>
        <v>MIN VERT, MAX HORI,WL EXCAVA,SLS NO LL</v>
      </c>
    </row>
    <row r="670" spans="1:12" hidden="1" x14ac:dyDescent="0.3">
      <c r="A670" t="s">
        <v>13</v>
      </c>
      <c r="B670" s="155" t="s">
        <v>261</v>
      </c>
      <c r="C670" s="155" t="s">
        <v>262</v>
      </c>
      <c r="D670" s="155">
        <v>56</v>
      </c>
      <c r="E670" t="s">
        <v>263</v>
      </c>
      <c r="F670" s="155">
        <v>0</v>
      </c>
      <c r="G670" t="s">
        <v>264</v>
      </c>
      <c r="H670" t="s">
        <v>264</v>
      </c>
      <c r="I670" t="s">
        <v>264</v>
      </c>
      <c r="J670" t="s">
        <v>264</v>
      </c>
      <c r="K670" s="155" t="str">
        <f>_xlfn.XLOOKUP(Table2_2[[#This Row],[load_case]],'Load summary(updated)'!$B$2:$B$44,'Load summary(updated)'!$A$2:$A$44)</f>
        <v>56-Construction Load (Roof)</v>
      </c>
      <c r="L670" s="155" t="str">
        <f>VLOOKUP(Table2_2[[#This Row],[load_combination]],'Load summary(original) and Ref'!B:AV,47,0)</f>
        <v>MIN VERT, MAX HORI,WL EXCAVA,SLS NO LL</v>
      </c>
    </row>
    <row r="671" spans="1:12" hidden="1" x14ac:dyDescent="0.3">
      <c r="A671" t="s">
        <v>13</v>
      </c>
      <c r="B671" s="155" t="s">
        <v>261</v>
      </c>
      <c r="C671" s="155" t="s">
        <v>262</v>
      </c>
      <c r="D671" s="155">
        <v>57</v>
      </c>
      <c r="E671" t="s">
        <v>263</v>
      </c>
      <c r="F671" s="155">
        <v>0</v>
      </c>
      <c r="G671" t="s">
        <v>264</v>
      </c>
      <c r="H671" t="s">
        <v>264</v>
      </c>
      <c r="I671" t="s">
        <v>264</v>
      </c>
      <c r="J671" t="s">
        <v>264</v>
      </c>
      <c r="K671" s="155" t="str">
        <f>_xlfn.XLOOKUP(Table2_2[[#This Row],[load_case]],'Load summary(updated)'!$B$2:$B$44,'Load summary(updated)'!$A$2:$A$44)</f>
        <v>57-Lateral Construction (Left &amp; Right)</v>
      </c>
      <c r="L671" s="155" t="str">
        <f>VLOOKUP(Table2_2[[#This Row],[load_combination]],'Load summary(original) and Ref'!B:AV,47,0)</f>
        <v>MIN VERT, MAX HORI,WL EXCAVA,SLS NO LL</v>
      </c>
    </row>
    <row r="672" spans="1:12" hidden="1" x14ac:dyDescent="0.3">
      <c r="A672" t="s">
        <v>13</v>
      </c>
      <c r="B672" s="155" t="s">
        <v>261</v>
      </c>
      <c r="C672" s="155" t="s">
        <v>262</v>
      </c>
      <c r="D672" s="155">
        <v>17.100000000000001</v>
      </c>
      <c r="E672" t="s">
        <v>263</v>
      </c>
      <c r="F672" s="155">
        <v>0</v>
      </c>
      <c r="G672" t="s">
        <v>264</v>
      </c>
      <c r="H672" t="s">
        <v>264</v>
      </c>
      <c r="I672" t="s">
        <v>264</v>
      </c>
      <c r="J672" t="s">
        <v>264</v>
      </c>
      <c r="K672" s="155" t="str">
        <f>_xlfn.XLOOKUP(Table2_2[[#This Row],[load_case]],'Load summary(updated)'!$B$2:$B$44,'Load summary(updated)'!$A$2:$A$44)</f>
        <v xml:space="preserve">Eff. Vertical Soil Pressure Roof, 4.5m excavation above Roof Slab </v>
      </c>
      <c r="L672" s="155" t="str">
        <f>VLOOKUP(Table2_2[[#This Row],[load_combination]],'Load summary(original) and Ref'!B:AV,47,0)</f>
        <v>MIN VERT, MAX HORI,WL EXCAVA,SLS NO LL</v>
      </c>
    </row>
    <row r="673" spans="1:12" hidden="1" x14ac:dyDescent="0.3">
      <c r="A673" t="s">
        <v>13</v>
      </c>
      <c r="B673" s="155" t="s">
        <v>261</v>
      </c>
      <c r="C673" s="155" t="s">
        <v>262</v>
      </c>
      <c r="D673" s="155">
        <v>31.1</v>
      </c>
      <c r="E673" t="s">
        <v>263</v>
      </c>
      <c r="F673" s="155">
        <v>0</v>
      </c>
      <c r="G673" t="s">
        <v>264</v>
      </c>
      <c r="H673" t="s">
        <v>264</v>
      </c>
      <c r="I673" t="s">
        <v>264</v>
      </c>
      <c r="J673" t="s">
        <v>264</v>
      </c>
      <c r="K673" s="155" t="str">
        <f>_xlfn.XLOOKUP(Table2_2[[#This Row],[load_case]],'Load summary(updated)'!$B$2:$B$44,'Load summary(updated)'!$A$2:$A$44)</f>
        <v>Hydrostatic Vertical Roof, WT 4.5m BGL</v>
      </c>
      <c r="L673" s="155" t="str">
        <f>VLOOKUP(Table2_2[[#This Row],[load_combination]],'Load summary(original) and Ref'!B:AV,47,0)</f>
        <v>MIN VERT, MAX HORI,WL EXCAVA,SLS NO LL</v>
      </c>
    </row>
    <row r="674" spans="1:12" hidden="1" x14ac:dyDescent="0.3">
      <c r="A674" s="180" t="s">
        <v>17</v>
      </c>
      <c r="B674" s="155" t="s">
        <v>261</v>
      </c>
      <c r="C674" s="155" t="s">
        <v>262</v>
      </c>
      <c r="D674" s="181">
        <v>1</v>
      </c>
      <c r="E674" t="s">
        <v>263</v>
      </c>
      <c r="F674" s="181">
        <v>1</v>
      </c>
      <c r="G674" t="s">
        <v>264</v>
      </c>
      <c r="H674" t="s">
        <v>264</v>
      </c>
      <c r="I674" t="s">
        <v>264</v>
      </c>
      <c r="J674" t="s">
        <v>264</v>
      </c>
      <c r="K674" s="178" t="str">
        <f>_xlfn.XLOOKUP(Table2_2[[#This Row],[load_case]],'Load summary(updated)'!$B$2:$B$44,'Load summary(updated)'!$A$2:$A$44)</f>
        <v>Self weight (Self-weight)</v>
      </c>
      <c r="L674" s="178" t="str">
        <f>VLOOKUP(Table2_2[[#This Row],[load_combination]],'Load summary(original) and Ref'!B:AV,47,0)</f>
        <v>UNEVEN WATER AND AIRCARFT LOAD, MIN VERT, MAX HORI,WL 1.5 L 4.5 R,SLS NO LL</v>
      </c>
    </row>
    <row r="675" spans="1:12" hidden="1" x14ac:dyDescent="0.3">
      <c r="A675" s="180" t="s">
        <v>17</v>
      </c>
      <c r="B675" s="155" t="s">
        <v>261</v>
      </c>
      <c r="C675" s="155" t="s">
        <v>262</v>
      </c>
      <c r="D675" s="181">
        <v>2</v>
      </c>
      <c r="E675" t="s">
        <v>263</v>
      </c>
      <c r="F675" s="181">
        <v>1</v>
      </c>
      <c r="G675" t="s">
        <v>264</v>
      </c>
      <c r="H675" t="s">
        <v>264</v>
      </c>
      <c r="I675" t="s">
        <v>264</v>
      </c>
      <c r="J675" t="s">
        <v>264</v>
      </c>
      <c r="K675" s="178" t="str">
        <f>_xlfn.XLOOKUP(Table2_2[[#This Row],[load_case]],'Load summary(updated)'!$B$2:$B$44,'Load summary(updated)'!$A$2:$A$44)</f>
        <v>Permanent Superimposed Dead Load (Self-weight)</v>
      </c>
      <c r="L675" s="178" t="str">
        <f>VLOOKUP(Table2_2[[#This Row],[load_combination]],'Load summary(original) and Ref'!B:AV,47,0)</f>
        <v>UNEVEN WATER AND AIRCARFT LOAD, MIN VERT, MAX HORI,WL 1.5 L 4.5 R,SLS NO LL</v>
      </c>
    </row>
    <row r="676" spans="1:12" hidden="1" x14ac:dyDescent="0.3">
      <c r="A676" s="180" t="s">
        <v>17</v>
      </c>
      <c r="B676" s="155" t="s">
        <v>261</v>
      </c>
      <c r="C676" s="155" t="s">
        <v>262</v>
      </c>
      <c r="D676" s="181">
        <v>3</v>
      </c>
      <c r="E676" t="s">
        <v>263</v>
      </c>
      <c r="F676" s="181">
        <v>1</v>
      </c>
      <c r="G676" t="s">
        <v>264</v>
      </c>
      <c r="H676" t="s">
        <v>264</v>
      </c>
      <c r="I676" t="s">
        <v>264</v>
      </c>
      <c r="J676" t="s">
        <v>264</v>
      </c>
      <c r="K676" s="178" t="str">
        <f>_xlfn.XLOOKUP(Table2_2[[#This Row],[load_case]],'Load summary(updated)'!$B$2:$B$44,'Load summary(updated)'!$A$2:$A$44)</f>
        <v>Pavement (Self-weight)</v>
      </c>
      <c r="L676" s="178" t="str">
        <f>VLOOKUP(Table2_2[[#This Row],[load_combination]],'Load summary(original) and Ref'!B:AV,47,0)</f>
        <v>UNEVEN WATER AND AIRCARFT LOAD, MIN VERT, MAX HORI,WL 1.5 L 4.5 R,SLS NO LL</v>
      </c>
    </row>
    <row r="677" spans="1:12" hidden="1" x14ac:dyDescent="0.3">
      <c r="A677" s="180" t="s">
        <v>17</v>
      </c>
      <c r="B677" s="155" t="s">
        <v>261</v>
      </c>
      <c r="C677" s="155" t="s">
        <v>262</v>
      </c>
      <c r="D677" s="181">
        <v>4</v>
      </c>
      <c r="E677" t="s">
        <v>263</v>
      </c>
      <c r="F677" s="181">
        <v>1</v>
      </c>
      <c r="G677" t="s">
        <v>264</v>
      </c>
      <c r="H677" t="s">
        <v>264</v>
      </c>
      <c r="I677" t="s">
        <v>264</v>
      </c>
      <c r="J677" t="s">
        <v>264</v>
      </c>
      <c r="K677" s="178" t="str">
        <f>_xlfn.XLOOKUP(Table2_2[[#This Row],[load_case]],'Load summary(updated)'!$B$2:$B$44,'Load summary(updated)'!$A$2:$A$44)</f>
        <v>Horizontal Soil Pressure  due to Pavement self-weight at Rest K0 (Self-
weight)</v>
      </c>
      <c r="L677" s="178" t="str">
        <f>VLOOKUP(Table2_2[[#This Row],[load_combination]],'Load summary(original) and Ref'!B:AV,47,0)</f>
        <v>UNEVEN WATER AND AIRCARFT LOAD, MIN VERT, MAX HORI,WL 1.5 L 4.5 R,SLS NO LL</v>
      </c>
    </row>
    <row r="678" spans="1:12" hidden="1" x14ac:dyDescent="0.3">
      <c r="A678" t="s">
        <v>17</v>
      </c>
      <c r="B678" s="155" t="s">
        <v>261</v>
      </c>
      <c r="C678" s="155" t="s">
        <v>262</v>
      </c>
      <c r="D678" s="155">
        <v>5</v>
      </c>
      <c r="E678" t="s">
        <v>263</v>
      </c>
      <c r="F678" s="155">
        <v>0</v>
      </c>
      <c r="G678" t="s">
        <v>264</v>
      </c>
      <c r="H678" t="s">
        <v>264</v>
      </c>
      <c r="I678" t="s">
        <v>264</v>
      </c>
      <c r="J678" t="s">
        <v>264</v>
      </c>
      <c r="K678" s="155" t="str">
        <f>_xlfn.XLOOKUP(Table2_2[[#This Row],[load_case]],'Load summary(updated)'!$B$2:$B$44,'Load summary(updated)'!$A$2:$A$44)</f>
        <v>Horizontal Soil Pressure due to Pavement self-weight at Active Ka (Self-
weight)</v>
      </c>
      <c r="L678" s="155" t="str">
        <f>VLOOKUP(Table2_2[[#This Row],[load_combination]],'Load summary(original) and Ref'!B:AV,47,0)</f>
        <v>UNEVEN WATER AND AIRCARFT LOAD, MIN VERT, MAX HORI,WL 1.5 L 4.5 R,SLS NO LL</v>
      </c>
    </row>
    <row r="679" spans="1:12" hidden="1" x14ac:dyDescent="0.3">
      <c r="A679" t="s">
        <v>17</v>
      </c>
      <c r="B679" s="155" t="s">
        <v>261</v>
      </c>
      <c r="C679" s="155" t="s">
        <v>262</v>
      </c>
      <c r="D679" s="155">
        <v>11</v>
      </c>
      <c r="E679" t="s">
        <v>263</v>
      </c>
      <c r="F679" s="155">
        <v>0</v>
      </c>
      <c r="G679" t="s">
        <v>264</v>
      </c>
      <c r="H679" t="s">
        <v>264</v>
      </c>
      <c r="I679" t="s">
        <v>264</v>
      </c>
      <c r="J679" t="s">
        <v>264</v>
      </c>
      <c r="K679" s="155" t="str">
        <f>_xlfn.XLOOKUP(Table2_2[[#This Row],[load_case]],'Load summary(updated)'!$B$2:$B$44,'Load summary(updated)'!$A$2:$A$44)</f>
        <v>Eff. Vertical Soil Pressure, WL at GL &amp; +1.0m &amp; base</v>
      </c>
      <c r="L679" s="155" t="str">
        <f>VLOOKUP(Table2_2[[#This Row],[load_combination]],'Load summary(original) and Ref'!B:AV,47,0)</f>
        <v>UNEVEN WATER AND AIRCARFT LOAD, MIN VERT, MAX HORI,WL 1.5 L 4.5 R,SLS NO LL</v>
      </c>
    </row>
    <row r="680" spans="1:12" hidden="1" x14ac:dyDescent="0.3">
      <c r="A680" t="s">
        <v>17</v>
      </c>
      <c r="B680" s="155" t="s">
        <v>261</v>
      </c>
      <c r="C680" s="155" t="s">
        <v>262</v>
      </c>
      <c r="D680" s="155">
        <v>12</v>
      </c>
      <c r="E680" t="s">
        <v>263</v>
      </c>
      <c r="F680" s="155">
        <v>0</v>
      </c>
      <c r="G680" t="s">
        <v>264</v>
      </c>
      <c r="H680" t="s">
        <v>264</v>
      </c>
      <c r="I680" t="s">
        <v>264</v>
      </c>
      <c r="J680" t="s">
        <v>264</v>
      </c>
      <c r="K680" s="155" t="str">
        <f>_xlfn.XLOOKUP(Table2_2[[#This Row],[load_case]],'Load summary(updated)'!$B$2:$B$44,'Load summary(updated)'!$A$2:$A$44)</f>
        <v>Eff. Horizontal Soil Pressure at Rest, K0, WL at GL &amp; +1.0m &amp; base L&amp;R</v>
      </c>
      <c r="L680" s="155" t="str">
        <f>VLOOKUP(Table2_2[[#This Row],[load_combination]],'Load summary(original) and Ref'!B:AV,47,0)</f>
        <v>UNEVEN WATER AND AIRCARFT LOAD, MIN VERT, MAX HORI,WL 1.5 L 4.5 R,SLS NO LL</v>
      </c>
    </row>
    <row r="681" spans="1:12" hidden="1" x14ac:dyDescent="0.3">
      <c r="A681" t="s">
        <v>17</v>
      </c>
      <c r="B681" s="155" t="s">
        <v>261</v>
      </c>
      <c r="C681" s="155" t="s">
        <v>262</v>
      </c>
      <c r="D681" s="155">
        <v>13</v>
      </c>
      <c r="E681" t="s">
        <v>263</v>
      </c>
      <c r="F681" s="155">
        <v>0</v>
      </c>
      <c r="G681" t="s">
        <v>264</v>
      </c>
      <c r="H681" t="s">
        <v>264</v>
      </c>
      <c r="I681" t="s">
        <v>264</v>
      </c>
      <c r="J681" t="s">
        <v>264</v>
      </c>
      <c r="K681" s="155" t="str">
        <f>_xlfn.XLOOKUP(Table2_2[[#This Row],[load_case]],'Load summary(updated)'!$B$2:$B$44,'Load summary(updated)'!$A$2:$A$44)</f>
        <v>Total Vertical Soil Pressure Roof, WT at 5.0m BGL</v>
      </c>
      <c r="L681" s="155" t="str">
        <f>VLOOKUP(Table2_2[[#This Row],[load_combination]],'Load summary(original) and Ref'!B:AV,47,0)</f>
        <v>UNEVEN WATER AND AIRCARFT LOAD, MIN VERT, MAX HORI,WL 1.5 L 4.5 R,SLS NO LL</v>
      </c>
    </row>
    <row r="682" spans="1:12" hidden="1" x14ac:dyDescent="0.3">
      <c r="A682" t="s">
        <v>17</v>
      </c>
      <c r="B682" s="155" t="s">
        <v>261</v>
      </c>
      <c r="C682" s="155" t="s">
        <v>262</v>
      </c>
      <c r="D682" s="155">
        <v>14</v>
      </c>
      <c r="E682" t="s">
        <v>263</v>
      </c>
      <c r="F682" s="155">
        <v>0</v>
      </c>
      <c r="G682" t="s">
        <v>264</v>
      </c>
      <c r="H682" t="s">
        <v>264</v>
      </c>
      <c r="I682" t="s">
        <v>264</v>
      </c>
      <c r="J682" t="s">
        <v>264</v>
      </c>
      <c r="K682" s="155" t="str">
        <f>_xlfn.XLOOKUP(Table2_2[[#This Row],[load_case]],'Load summary(updated)'!$B$2:$B$44,'Load summary(updated)'!$A$2:$A$44)</f>
        <v xml:space="preserve">Eff. Horizontal Soil Pressure at Active, Ka, WT at 5.0mBGL L&amp;R </v>
      </c>
      <c r="L682" s="155" t="str">
        <f>VLOOKUP(Table2_2[[#This Row],[load_combination]],'Load summary(original) and Ref'!B:AV,47,0)</f>
        <v>UNEVEN WATER AND AIRCARFT LOAD, MIN VERT, MAX HORI,WL 1.5 L 4.5 R,SLS NO LL</v>
      </c>
    </row>
    <row r="683" spans="1:12" hidden="1" x14ac:dyDescent="0.3">
      <c r="A683" t="s">
        <v>17</v>
      </c>
      <c r="B683" s="155" t="s">
        <v>261</v>
      </c>
      <c r="C683" s="155" t="s">
        <v>262</v>
      </c>
      <c r="D683" s="155">
        <v>15</v>
      </c>
      <c r="E683" t="s">
        <v>263</v>
      </c>
      <c r="F683" s="155">
        <v>0</v>
      </c>
      <c r="G683" t="s">
        <v>264</v>
      </c>
      <c r="H683" t="s">
        <v>264</v>
      </c>
      <c r="I683" t="s">
        <v>264</v>
      </c>
      <c r="J683" t="s">
        <v>264</v>
      </c>
      <c r="K683" s="155" t="str">
        <f>_xlfn.XLOOKUP(Table2_2[[#This Row],[load_case]],'Load summary(updated)'!$B$2:$B$44,'Load summary(updated)'!$A$2:$A$44)</f>
        <v>Eff. Vertical Soil Pressure, WL at base</v>
      </c>
      <c r="L683" s="155" t="str">
        <f>VLOOKUP(Table2_2[[#This Row],[load_combination]],'Load summary(original) and Ref'!B:AV,47,0)</f>
        <v>UNEVEN WATER AND AIRCARFT LOAD, MIN VERT, MAX HORI,WL 1.5 L 4.5 R,SLS NO LL</v>
      </c>
    </row>
    <row r="684" spans="1:12" hidden="1" x14ac:dyDescent="0.3">
      <c r="A684" t="s">
        <v>17</v>
      </c>
      <c r="B684" s="155" t="s">
        <v>261</v>
      </c>
      <c r="C684" s="155" t="s">
        <v>262</v>
      </c>
      <c r="D684" s="155">
        <v>16</v>
      </c>
      <c r="E684" t="s">
        <v>263</v>
      </c>
      <c r="F684" s="155">
        <v>0</v>
      </c>
      <c r="G684" t="s">
        <v>264</v>
      </c>
      <c r="H684" t="s">
        <v>264</v>
      </c>
      <c r="I684" t="s">
        <v>264</v>
      </c>
      <c r="J684" t="s">
        <v>264</v>
      </c>
      <c r="K684" s="155" t="str">
        <f>_xlfn.XLOOKUP(Table2_2[[#This Row],[load_case]],'Load summary(updated)'!$B$2:$B$44,'Load summary(updated)'!$A$2:$A$44)</f>
        <v>Eff. Horizontal Soil Pressure at Rest, K0, WL at base (L&amp;R)</v>
      </c>
      <c r="L684" s="155" t="str">
        <f>VLOOKUP(Table2_2[[#This Row],[load_combination]],'Load summary(original) and Ref'!B:AV,47,0)</f>
        <v>UNEVEN WATER AND AIRCARFT LOAD, MIN VERT, MAX HORI,WL 1.5 L 4.5 R,SLS NO LL</v>
      </c>
    </row>
    <row r="685" spans="1:12" hidden="1" x14ac:dyDescent="0.3">
      <c r="A685" t="s">
        <v>17</v>
      </c>
      <c r="B685" s="155" t="s">
        <v>261</v>
      </c>
      <c r="C685" s="155" t="s">
        <v>262</v>
      </c>
      <c r="D685" s="155">
        <v>17</v>
      </c>
      <c r="E685" t="s">
        <v>263</v>
      </c>
      <c r="F685" s="155">
        <v>0</v>
      </c>
      <c r="G685" t="s">
        <v>264</v>
      </c>
      <c r="H685" t="s">
        <v>264</v>
      </c>
      <c r="I685" t="s">
        <v>264</v>
      </c>
      <c r="J685" t="s">
        <v>264</v>
      </c>
      <c r="K685" s="155" t="str">
        <f>_xlfn.XLOOKUP(Table2_2[[#This Row],[load_case]],'Load summary(updated)'!$B$2:$B$44,'Load summary(updated)'!$A$2:$A$44)</f>
        <v xml:space="preserve">Eff. Vertical Soil Pressure Roof, 1.5m excavation above Roof Slab </v>
      </c>
      <c r="L685" s="155" t="str">
        <f>VLOOKUP(Table2_2[[#This Row],[load_combination]],'Load summary(original) and Ref'!B:AV,47,0)</f>
        <v>UNEVEN WATER AND AIRCARFT LOAD, MIN VERT, MAX HORI,WL 1.5 L 4.5 R,SLS NO LL</v>
      </c>
    </row>
    <row r="686" spans="1:12" hidden="1" x14ac:dyDescent="0.3">
      <c r="A686" s="180" t="s">
        <v>17</v>
      </c>
      <c r="B686" s="155" t="s">
        <v>261</v>
      </c>
      <c r="C686" s="155" t="s">
        <v>262</v>
      </c>
      <c r="D686" s="181">
        <v>18</v>
      </c>
      <c r="E686" t="s">
        <v>263</v>
      </c>
      <c r="F686" s="181">
        <v>1</v>
      </c>
      <c r="G686" t="s">
        <v>264</v>
      </c>
      <c r="H686" t="s">
        <v>264</v>
      </c>
      <c r="I686" t="s">
        <v>264</v>
      </c>
      <c r="J686" t="s">
        <v>264</v>
      </c>
      <c r="K686" s="178" t="str">
        <f>_xlfn.XLOOKUP(Table2_2[[#This Row],[load_case]],'Load summary(updated)'!$B$2:$B$44,'Load summary(updated)'!$A$2:$A$44)</f>
        <v xml:space="preserve">Eff. Vertical Soil Pressure, WT at 1.5mBGL (L) and 4.5mBGL (R) </v>
      </c>
      <c r="L686" s="178" t="str">
        <f>VLOOKUP(Table2_2[[#This Row],[load_combination]],'Load summary(original) and Ref'!B:AV,47,0)</f>
        <v>UNEVEN WATER AND AIRCARFT LOAD, MIN VERT, MAX HORI,WL 1.5 L 4.5 R,SLS NO LL</v>
      </c>
    </row>
    <row r="687" spans="1:12" hidden="1" x14ac:dyDescent="0.3">
      <c r="A687" s="180" t="s">
        <v>17</v>
      </c>
      <c r="B687" s="155" t="s">
        <v>261</v>
      </c>
      <c r="C687" s="155" t="s">
        <v>262</v>
      </c>
      <c r="D687" s="181">
        <v>19</v>
      </c>
      <c r="E687" t="s">
        <v>263</v>
      </c>
      <c r="F687" s="181">
        <v>1</v>
      </c>
      <c r="G687" t="s">
        <v>264</v>
      </c>
      <c r="H687" t="s">
        <v>264</v>
      </c>
      <c r="I687" t="s">
        <v>264</v>
      </c>
      <c r="J687" t="s">
        <v>264</v>
      </c>
      <c r="K687" s="178" t="str">
        <f>_xlfn.XLOOKUP(Table2_2[[#This Row],[load_case]],'Load summary(updated)'!$B$2:$B$44,'Load summary(updated)'!$A$2:$A$44)</f>
        <v>Eff. Horizontal Soil Pressure at Rest, K0, WT at 1.5mBGL (L) and 
4.5mBGL (R) L</v>
      </c>
      <c r="L687" s="178" t="str">
        <f>VLOOKUP(Table2_2[[#This Row],[load_combination]],'Load summary(original) and Ref'!B:AV,47,0)</f>
        <v>UNEVEN WATER AND AIRCARFT LOAD, MIN VERT, MAX HORI,WL 1.5 L 4.5 R,SLS NO LL</v>
      </c>
    </row>
    <row r="688" spans="1:12" hidden="1" x14ac:dyDescent="0.3">
      <c r="A688" s="180" t="s">
        <v>17</v>
      </c>
      <c r="B688" s="155" t="s">
        <v>261</v>
      </c>
      <c r="C688" s="155" t="s">
        <v>262</v>
      </c>
      <c r="D688" s="181">
        <v>20</v>
      </c>
      <c r="E688" t="s">
        <v>263</v>
      </c>
      <c r="F688" s="181">
        <v>1</v>
      </c>
      <c r="G688" t="s">
        <v>264</v>
      </c>
      <c r="H688" t="s">
        <v>264</v>
      </c>
      <c r="I688" t="s">
        <v>264</v>
      </c>
      <c r="J688" t="s">
        <v>264</v>
      </c>
      <c r="K688" s="178" t="str">
        <f>_xlfn.XLOOKUP(Table2_2[[#This Row],[load_case]],'Load summary(updated)'!$B$2:$B$44,'Load summary(updated)'!$A$2:$A$44)</f>
        <v xml:space="preserve">Eff. Horizontal Soil Pressure at Active, Ka,, WT at 1.5mBGL (L) and 
4.5mBGL (R) R </v>
      </c>
      <c r="L688" s="178" t="str">
        <f>VLOOKUP(Table2_2[[#This Row],[load_combination]],'Load summary(original) and Ref'!B:AV,47,0)</f>
        <v>UNEVEN WATER AND AIRCARFT LOAD, MIN VERT, MAX HORI,WL 1.5 L 4.5 R,SLS NO LL</v>
      </c>
    </row>
    <row r="689" spans="1:12" hidden="1" x14ac:dyDescent="0.3">
      <c r="A689" t="s">
        <v>17</v>
      </c>
      <c r="B689" s="155" t="s">
        <v>261</v>
      </c>
      <c r="C689" s="155" t="s">
        <v>262</v>
      </c>
      <c r="D689" s="155">
        <v>21</v>
      </c>
      <c r="E689" t="s">
        <v>263</v>
      </c>
      <c r="F689" s="155">
        <v>0</v>
      </c>
      <c r="G689" t="s">
        <v>264</v>
      </c>
      <c r="H689" t="s">
        <v>264</v>
      </c>
      <c r="I689" t="s">
        <v>264</v>
      </c>
      <c r="J689" t="s">
        <v>264</v>
      </c>
      <c r="K689" s="155" t="str">
        <f>_xlfn.XLOOKUP(Table2_2[[#This Row],[load_case]],'Load summary(updated)'!$B$2:$B$44,'Load summary(updated)'!$A$2:$A$44)</f>
        <v xml:space="preserve">Eff. Vertical Soil Pressure, WT at 1.5mBGL (R) and 4.5mBGL (L) </v>
      </c>
      <c r="L689" s="155" t="str">
        <f>VLOOKUP(Table2_2[[#This Row],[load_combination]],'Load summary(original) and Ref'!B:AV,47,0)</f>
        <v>UNEVEN WATER AND AIRCARFT LOAD, MIN VERT, MAX HORI,WL 1.5 L 4.5 R,SLS NO LL</v>
      </c>
    </row>
    <row r="690" spans="1:12" hidden="1" x14ac:dyDescent="0.3">
      <c r="A690" t="s">
        <v>17</v>
      </c>
      <c r="B690" s="155" t="s">
        <v>261</v>
      </c>
      <c r="C690" s="155" t="s">
        <v>262</v>
      </c>
      <c r="D690" s="155">
        <v>22</v>
      </c>
      <c r="E690" t="s">
        <v>263</v>
      </c>
      <c r="F690" s="155">
        <v>0</v>
      </c>
      <c r="G690" t="s">
        <v>264</v>
      </c>
      <c r="H690" t="s">
        <v>264</v>
      </c>
      <c r="I690" t="s">
        <v>264</v>
      </c>
      <c r="J690" t="s">
        <v>264</v>
      </c>
      <c r="K690" s="155" t="str">
        <f>_xlfn.XLOOKUP(Table2_2[[#This Row],[load_case]],'Load summary(updated)'!$B$2:$B$44,'Load summary(updated)'!$A$2:$A$44)</f>
        <v>Eff. Horizontal Soil Pressure at Rest, K0,, WT at 1.5mBGL (R) and 
4.5mBGL (L) R</v>
      </c>
      <c r="L690" s="155" t="str">
        <f>VLOOKUP(Table2_2[[#This Row],[load_combination]],'Load summary(original) and Ref'!B:AV,47,0)</f>
        <v>UNEVEN WATER AND AIRCARFT LOAD, MIN VERT, MAX HORI,WL 1.5 L 4.5 R,SLS NO LL</v>
      </c>
    </row>
    <row r="691" spans="1:12" hidden="1" x14ac:dyDescent="0.3">
      <c r="A691" t="s">
        <v>17</v>
      </c>
      <c r="B691" s="155" t="s">
        <v>261</v>
      </c>
      <c r="C691" s="155" t="s">
        <v>262</v>
      </c>
      <c r="D691" s="155">
        <v>23</v>
      </c>
      <c r="E691" t="s">
        <v>263</v>
      </c>
      <c r="F691" s="155">
        <v>0</v>
      </c>
      <c r="G691" t="s">
        <v>264</v>
      </c>
      <c r="H691" t="s">
        <v>264</v>
      </c>
      <c r="I691" t="s">
        <v>264</v>
      </c>
      <c r="J691" t="s">
        <v>264</v>
      </c>
      <c r="K691" s="155" t="str">
        <f>_xlfn.XLOOKUP(Table2_2[[#This Row],[load_case]],'Load summary(updated)'!$B$2:$B$44,'Load summary(updated)'!$A$2:$A$44)</f>
        <v>Eff. Horizontal Soil Pressure at Active, Ka,, WT at 1.5mBGL (R) and 
4.5mBGL (L)  L</v>
      </c>
      <c r="L691" s="155" t="str">
        <f>VLOOKUP(Table2_2[[#This Row],[load_combination]],'Load summary(original) and Ref'!B:AV,47,0)</f>
        <v>UNEVEN WATER AND AIRCARFT LOAD, MIN VERT, MAX HORI,WL 1.5 L 4.5 R,SLS NO LL</v>
      </c>
    </row>
    <row r="692" spans="1:12" hidden="1" x14ac:dyDescent="0.3">
      <c r="A692" t="s">
        <v>17</v>
      </c>
      <c r="B692" s="155" t="s">
        <v>261</v>
      </c>
      <c r="C692" s="155" t="s">
        <v>262</v>
      </c>
      <c r="D692" s="155">
        <v>31</v>
      </c>
      <c r="E692" t="s">
        <v>263</v>
      </c>
      <c r="F692" s="155">
        <v>0</v>
      </c>
      <c r="G692" t="s">
        <v>264</v>
      </c>
      <c r="H692" t="s">
        <v>264</v>
      </c>
      <c r="I692" t="s">
        <v>264</v>
      </c>
      <c r="J692" t="s">
        <v>264</v>
      </c>
      <c r="K692" s="155" t="str">
        <f>_xlfn.XLOOKUP(Table2_2[[#This Row],[load_case]],'Load summary(updated)'!$B$2:$B$44,'Load summary(updated)'!$A$2:$A$44)</f>
        <v xml:space="preserve">Hydrostatic Vertical Roof, WT at GL </v>
      </c>
      <c r="L692" s="155" t="str">
        <f>VLOOKUP(Table2_2[[#This Row],[load_combination]],'Load summary(original) and Ref'!B:AV,47,0)</f>
        <v>UNEVEN WATER AND AIRCARFT LOAD, MIN VERT, MAX HORI,WL 1.5 L 4.5 R,SLS NO LL</v>
      </c>
    </row>
    <row r="693" spans="1:12" hidden="1" x14ac:dyDescent="0.3">
      <c r="A693" t="s">
        <v>17</v>
      </c>
      <c r="B693" s="155" t="s">
        <v>261</v>
      </c>
      <c r="C693" s="155" t="s">
        <v>262</v>
      </c>
      <c r="D693" s="155">
        <v>32</v>
      </c>
      <c r="E693" t="s">
        <v>263</v>
      </c>
      <c r="F693" s="155">
        <v>0</v>
      </c>
      <c r="G693" t="s">
        <v>264</v>
      </c>
      <c r="H693" t="s">
        <v>264</v>
      </c>
      <c r="I693" t="s">
        <v>264</v>
      </c>
      <c r="J693" t="s">
        <v>264</v>
      </c>
      <c r="K693" s="155" t="str">
        <f>_xlfn.XLOOKUP(Table2_2[[#This Row],[load_case]],'Load summary(updated)'!$B$2:$B$44,'Load summary(updated)'!$A$2:$A$44)</f>
        <v xml:space="preserve">Hydrostatic Lateral , WT at GL L&amp;R </v>
      </c>
      <c r="L693" s="155" t="str">
        <f>VLOOKUP(Table2_2[[#This Row],[load_combination]],'Load summary(original) and Ref'!B:AV,47,0)</f>
        <v>UNEVEN WATER AND AIRCARFT LOAD, MIN VERT, MAX HORI,WL 1.5 L 4.5 R,SLS NO LL</v>
      </c>
    </row>
    <row r="694" spans="1:12" hidden="1" x14ac:dyDescent="0.3">
      <c r="A694" t="s">
        <v>17</v>
      </c>
      <c r="B694" s="155" t="s">
        <v>261</v>
      </c>
      <c r="C694" s="155" t="s">
        <v>262</v>
      </c>
      <c r="D694" s="155">
        <v>33</v>
      </c>
      <c r="E694" t="s">
        <v>263</v>
      </c>
      <c r="F694" s="155">
        <v>0</v>
      </c>
      <c r="G694" t="s">
        <v>264</v>
      </c>
      <c r="H694" t="s">
        <v>264</v>
      </c>
      <c r="I694" t="s">
        <v>264</v>
      </c>
      <c r="J694" t="s">
        <v>264</v>
      </c>
      <c r="K694" s="155" t="str">
        <f>_xlfn.XLOOKUP(Table2_2[[#This Row],[load_case]],'Load summary(updated)'!$B$2:$B$44,'Load summary(updated)'!$A$2:$A$44)</f>
        <v xml:space="preserve">Hydrostatic Uplift Base, WT at GL </v>
      </c>
      <c r="L694" s="155" t="str">
        <f>VLOOKUP(Table2_2[[#This Row],[load_combination]],'Load summary(original) and Ref'!B:AV,47,0)</f>
        <v>UNEVEN WATER AND AIRCARFT LOAD, MIN VERT, MAX HORI,WL 1.5 L 4.5 R,SLS NO LL</v>
      </c>
    </row>
    <row r="695" spans="1:12" hidden="1" x14ac:dyDescent="0.3">
      <c r="A695" t="s">
        <v>17</v>
      </c>
      <c r="B695" s="155" t="s">
        <v>261</v>
      </c>
      <c r="C695" s="155" t="s">
        <v>262</v>
      </c>
      <c r="D695" s="155">
        <v>34</v>
      </c>
      <c r="E695" t="s">
        <v>263</v>
      </c>
      <c r="F695" s="155">
        <v>0</v>
      </c>
      <c r="G695" t="s">
        <v>264</v>
      </c>
      <c r="H695" t="s">
        <v>264</v>
      </c>
      <c r="I695" t="s">
        <v>264</v>
      </c>
      <c r="J695" t="s">
        <v>264</v>
      </c>
      <c r="K695" s="155" t="str">
        <f>_xlfn.XLOOKUP(Table2_2[[#This Row],[load_case]],'Load summary(updated)'!$B$2:$B$44,'Load summary(updated)'!$A$2:$A$44)</f>
        <v>Hydrostatic Vertical Roof, WT at FL +1.0m,Hydrostatic Lateral , WT at FL +1.0m  L&amp;R, Hydrostatic Uplift Base, WT at FL +1.0m</v>
      </c>
      <c r="L695" s="155" t="str">
        <f>VLOOKUP(Table2_2[[#This Row],[load_combination]],'Load summary(original) and Ref'!B:AV,47,0)</f>
        <v>UNEVEN WATER AND AIRCARFT LOAD, MIN VERT, MAX HORI,WL 1.5 L 4.5 R,SLS NO LL</v>
      </c>
    </row>
    <row r="696" spans="1:12" hidden="1" x14ac:dyDescent="0.3">
      <c r="A696" t="s">
        <v>17</v>
      </c>
      <c r="B696" s="155" t="s">
        <v>261</v>
      </c>
      <c r="C696" s="155" t="s">
        <v>262</v>
      </c>
      <c r="D696" s="155">
        <v>35</v>
      </c>
      <c r="E696" t="s">
        <v>263</v>
      </c>
      <c r="F696" s="155">
        <v>0</v>
      </c>
      <c r="G696" t="s">
        <v>264</v>
      </c>
      <c r="H696" t="s">
        <v>264</v>
      </c>
      <c r="I696" t="s">
        <v>264</v>
      </c>
      <c r="J696" t="s">
        <v>264</v>
      </c>
      <c r="K696" s="155" t="str">
        <f>_xlfn.XLOOKUP(Table2_2[[#This Row],[load_case]],'Load summary(updated)'!$B$2:$B$44,'Load summary(updated)'!$A$2:$A$44)</f>
        <v xml:space="preserve">35-Hydrostatic Vertical + Uplift Pressure ; WT at 5m Below GL </v>
      </c>
      <c r="L696" s="155" t="str">
        <f>VLOOKUP(Table2_2[[#This Row],[load_combination]],'Load summary(original) and Ref'!B:AV,47,0)</f>
        <v>UNEVEN WATER AND AIRCARFT LOAD, MIN VERT, MAX HORI,WL 1.5 L 4.5 R,SLS NO LL</v>
      </c>
    </row>
    <row r="697" spans="1:12" hidden="1" x14ac:dyDescent="0.3">
      <c r="A697" t="s">
        <v>17</v>
      </c>
      <c r="B697" s="155" t="s">
        <v>261</v>
      </c>
      <c r="C697" s="155" t="s">
        <v>262</v>
      </c>
      <c r="D697" s="155">
        <v>36</v>
      </c>
      <c r="E697" t="s">
        <v>263</v>
      </c>
      <c r="F697" s="155">
        <v>0</v>
      </c>
      <c r="G697" t="s">
        <v>264</v>
      </c>
      <c r="H697" t="s">
        <v>264</v>
      </c>
      <c r="I697" t="s">
        <v>264</v>
      </c>
      <c r="J697" t="s">
        <v>264</v>
      </c>
      <c r="K697" s="155" t="str">
        <f>_xlfn.XLOOKUP(Table2_2[[#This Row],[load_case]],'Load summary(updated)'!$B$2:$B$44,'Load summary(updated)'!$A$2:$A$44)</f>
        <v>36-Hydrostatic Lateral Pressure ( Left &amp; Right); WT at 5m Below GL</v>
      </c>
      <c r="L697" s="155" t="str">
        <f>VLOOKUP(Table2_2[[#This Row],[load_combination]],'Load summary(original) and Ref'!B:AV,47,0)</f>
        <v>UNEVEN WATER AND AIRCARFT LOAD, MIN VERT, MAX HORI,WL 1.5 L 4.5 R,SLS NO LL</v>
      </c>
    </row>
    <row r="698" spans="1:12" hidden="1" x14ac:dyDescent="0.3">
      <c r="A698" t="s">
        <v>17</v>
      </c>
      <c r="B698" s="155" t="s">
        <v>261</v>
      </c>
      <c r="C698" s="155" t="s">
        <v>262</v>
      </c>
      <c r="D698" s="155">
        <v>37</v>
      </c>
      <c r="E698" t="s">
        <v>263</v>
      </c>
      <c r="F698" s="155">
        <v>0</v>
      </c>
      <c r="G698" t="s">
        <v>264</v>
      </c>
      <c r="H698" t="s">
        <v>264</v>
      </c>
      <c r="I698" t="s">
        <v>264</v>
      </c>
      <c r="J698" t="s">
        <v>264</v>
      </c>
      <c r="K698" s="155" t="str">
        <f>_xlfn.XLOOKUP(Table2_2[[#This Row],[load_case]],'Load summary(updated)'!$B$2:$B$44,'Load summary(updated)'!$A$2:$A$44)</f>
        <v>37-Hydrostatic Vertical and Uplift (Roof &amp; Base); WT at 1.5m below GL due to excavation</v>
      </c>
      <c r="L698" s="155" t="str">
        <f>VLOOKUP(Table2_2[[#This Row],[load_combination]],'Load summary(original) and Ref'!B:AV,47,0)</f>
        <v>UNEVEN WATER AND AIRCARFT LOAD, MIN VERT, MAX HORI,WL 1.5 L 4.5 R,SLS NO LL</v>
      </c>
    </row>
    <row r="699" spans="1:12" hidden="1" x14ac:dyDescent="0.3">
      <c r="A699" s="180" t="s">
        <v>17</v>
      </c>
      <c r="B699" s="155" t="s">
        <v>261</v>
      </c>
      <c r="C699" s="155" t="s">
        <v>262</v>
      </c>
      <c r="D699" s="181">
        <v>38</v>
      </c>
      <c r="E699" t="s">
        <v>263</v>
      </c>
      <c r="F699" s="181">
        <v>1</v>
      </c>
      <c r="G699" t="s">
        <v>264</v>
      </c>
      <c r="H699" t="s">
        <v>264</v>
      </c>
      <c r="I699" t="s">
        <v>264</v>
      </c>
      <c r="J699" t="s">
        <v>264</v>
      </c>
      <c r="K699" s="178" t="str">
        <f>_xlfn.XLOOKUP(Table2_2[[#This Row],[load_case]],'Load summary(updated)'!$B$2:$B$44,'Load summary(updated)'!$A$2:$A$44)</f>
        <v>38-Hydrostatic Vertical Pressure (Roof); WT at 1.5m Below GL  &amp; 4.5m below GL (Right)</v>
      </c>
      <c r="L699" s="178" t="str">
        <f>VLOOKUP(Table2_2[[#This Row],[load_combination]],'Load summary(original) and Ref'!B:AV,47,0)</f>
        <v>UNEVEN WATER AND AIRCARFT LOAD, MIN VERT, MAX HORI,WL 1.5 L 4.5 R,SLS NO LL</v>
      </c>
    </row>
    <row r="700" spans="1:12" hidden="1" x14ac:dyDescent="0.3">
      <c r="A700" s="180" t="s">
        <v>17</v>
      </c>
      <c r="B700" s="155" t="s">
        <v>261</v>
      </c>
      <c r="C700" s="155" t="s">
        <v>262</v>
      </c>
      <c r="D700" s="181">
        <v>39</v>
      </c>
      <c r="E700" t="s">
        <v>263</v>
      </c>
      <c r="F700" s="181">
        <v>1</v>
      </c>
      <c r="G700" t="s">
        <v>264</v>
      </c>
      <c r="H700" t="s">
        <v>264</v>
      </c>
      <c r="I700" t="s">
        <v>264</v>
      </c>
      <c r="J700" t="s">
        <v>264</v>
      </c>
      <c r="K700" s="178" t="str">
        <f>_xlfn.XLOOKUP(Table2_2[[#This Row],[load_case]],'Load summary(updated)'!$B$2:$B$44,'Load summary(updated)'!$A$2:$A$44)</f>
        <v>39-Hydrostatic Lateral Pressure(Left &amp; Right); WT at 1.5m Below GL &amp; 4.5m below GL (Right)</v>
      </c>
      <c r="L700" s="178" t="str">
        <f>VLOOKUP(Table2_2[[#This Row],[load_combination]],'Load summary(original) and Ref'!B:AV,47,0)</f>
        <v>UNEVEN WATER AND AIRCARFT LOAD, MIN VERT, MAX HORI,WL 1.5 L 4.5 R,SLS NO LL</v>
      </c>
    </row>
    <row r="701" spans="1:12" hidden="1" x14ac:dyDescent="0.3">
      <c r="A701" s="180" t="s">
        <v>17</v>
      </c>
      <c r="B701" s="155" t="s">
        <v>261</v>
      </c>
      <c r="C701" s="155" t="s">
        <v>262</v>
      </c>
      <c r="D701" s="181">
        <v>40</v>
      </c>
      <c r="E701" t="s">
        <v>263</v>
      </c>
      <c r="F701" s="181">
        <v>1</v>
      </c>
      <c r="G701" t="s">
        <v>264</v>
      </c>
      <c r="H701" t="s">
        <v>264</v>
      </c>
      <c r="I701" t="s">
        <v>264</v>
      </c>
      <c r="J701" t="s">
        <v>264</v>
      </c>
      <c r="K701" s="178" t="str">
        <f>_xlfn.XLOOKUP(Table2_2[[#This Row],[load_case]],'Load summary(updated)'!$B$2:$B$44,'Load summary(updated)'!$A$2:$A$44)</f>
        <v>40-Uplift (Base); WT at 1.5m Below GL &amp; 4.5m below GL (Right)</v>
      </c>
      <c r="L701" s="178" t="str">
        <f>VLOOKUP(Table2_2[[#This Row],[load_combination]],'Load summary(original) and Ref'!B:AV,47,0)</f>
        <v>UNEVEN WATER AND AIRCARFT LOAD, MIN VERT, MAX HORI,WL 1.5 L 4.5 R,SLS NO LL</v>
      </c>
    </row>
    <row r="702" spans="1:12" hidden="1" x14ac:dyDescent="0.3">
      <c r="A702" t="s">
        <v>17</v>
      </c>
      <c r="B702" s="155" t="s">
        <v>261</v>
      </c>
      <c r="C702" s="155" t="s">
        <v>262</v>
      </c>
      <c r="D702" s="155">
        <v>41</v>
      </c>
      <c r="E702" t="s">
        <v>263</v>
      </c>
      <c r="F702" s="155">
        <v>0</v>
      </c>
      <c r="G702" t="s">
        <v>264</v>
      </c>
      <c r="H702" t="s">
        <v>264</v>
      </c>
      <c r="I702" t="s">
        <v>264</v>
      </c>
      <c r="J702" t="s">
        <v>264</v>
      </c>
      <c r="K702" s="155" t="str">
        <f>_xlfn.XLOOKUP(Table2_2[[#This Row],[load_case]],'Load summary(updated)'!$B$2:$B$44,'Load summary(updated)'!$A$2:$A$44)</f>
        <v>41-Hydrostatic Vertical Pressure (Roof); WT at 4.5m Below GL  &amp; 1.5m below GL (Right)</v>
      </c>
      <c r="L702" s="155" t="str">
        <f>VLOOKUP(Table2_2[[#This Row],[load_combination]],'Load summary(original) and Ref'!B:AV,47,0)</f>
        <v>UNEVEN WATER AND AIRCARFT LOAD, MIN VERT, MAX HORI,WL 1.5 L 4.5 R,SLS NO LL</v>
      </c>
    </row>
    <row r="703" spans="1:12" hidden="1" x14ac:dyDescent="0.3">
      <c r="A703" t="s">
        <v>17</v>
      </c>
      <c r="B703" s="155" t="s">
        <v>261</v>
      </c>
      <c r="C703" s="155" t="s">
        <v>262</v>
      </c>
      <c r="D703" s="155">
        <v>42</v>
      </c>
      <c r="E703" t="s">
        <v>263</v>
      </c>
      <c r="F703" s="155">
        <v>0</v>
      </c>
      <c r="G703" t="s">
        <v>264</v>
      </c>
      <c r="H703" t="s">
        <v>264</v>
      </c>
      <c r="I703" t="s">
        <v>264</v>
      </c>
      <c r="J703" t="s">
        <v>264</v>
      </c>
      <c r="K703" s="155" t="str">
        <f>_xlfn.XLOOKUP(Table2_2[[#This Row],[load_case]],'Load summary(updated)'!$B$2:$B$44,'Load summary(updated)'!$A$2:$A$44)</f>
        <v>42-Hydrostatic Lateral Pressure(Left &amp; Right); WT at 4.5m Below GL &amp; 1.5m below GL (Right)</v>
      </c>
      <c r="L703" s="155" t="str">
        <f>VLOOKUP(Table2_2[[#This Row],[load_combination]],'Load summary(original) and Ref'!B:AV,47,0)</f>
        <v>UNEVEN WATER AND AIRCARFT LOAD, MIN VERT, MAX HORI,WL 1.5 L 4.5 R,SLS NO LL</v>
      </c>
    </row>
    <row r="704" spans="1:12" hidden="1" x14ac:dyDescent="0.3">
      <c r="A704" t="s">
        <v>17</v>
      </c>
      <c r="B704" s="155" t="s">
        <v>261</v>
      </c>
      <c r="C704" s="155" t="s">
        <v>262</v>
      </c>
      <c r="D704" s="155">
        <v>43</v>
      </c>
      <c r="E704" t="s">
        <v>263</v>
      </c>
      <c r="F704" s="155">
        <v>0</v>
      </c>
      <c r="G704" t="s">
        <v>264</v>
      </c>
      <c r="H704" t="s">
        <v>264</v>
      </c>
      <c r="I704" t="s">
        <v>264</v>
      </c>
      <c r="J704" t="s">
        <v>264</v>
      </c>
      <c r="K704" s="155" t="str">
        <f>_xlfn.XLOOKUP(Table2_2[[#This Row],[load_case]],'Load summary(updated)'!$B$2:$B$44,'Load summary(updated)'!$A$2:$A$44)</f>
        <v>43-Uplift (Base); WT at 4.5m Below GL &amp; 1.5m below GL (Right)</v>
      </c>
      <c r="L704" s="155" t="str">
        <f>VLOOKUP(Table2_2[[#This Row],[load_combination]],'Load summary(original) and Ref'!B:AV,47,0)</f>
        <v>UNEVEN WATER AND AIRCARFT LOAD, MIN VERT, MAX HORI,WL 1.5 L 4.5 R,SLS NO LL</v>
      </c>
    </row>
    <row r="705" spans="1:12" hidden="1" x14ac:dyDescent="0.3">
      <c r="A705" t="s">
        <v>17</v>
      </c>
      <c r="B705" s="155" t="s">
        <v>261</v>
      </c>
      <c r="C705" s="155" t="s">
        <v>262</v>
      </c>
      <c r="D705" s="155">
        <v>51</v>
      </c>
      <c r="E705" t="s">
        <v>263</v>
      </c>
      <c r="F705" s="155">
        <v>0</v>
      </c>
      <c r="G705" t="s">
        <v>264</v>
      </c>
      <c r="H705" t="s">
        <v>264</v>
      </c>
      <c r="I705" t="s">
        <v>264</v>
      </c>
      <c r="J705" t="s">
        <v>264</v>
      </c>
      <c r="K705" s="155" t="str">
        <f>_xlfn.XLOOKUP(Table2_2[[#This Row],[load_case]],'Load summary(updated)'!$B$2:$B$44,'Load summary(updated)'!$A$2:$A$44)</f>
        <v>51-Internal Live Load</v>
      </c>
      <c r="L705" s="155" t="str">
        <f>VLOOKUP(Table2_2[[#This Row],[load_combination]],'Load summary(original) and Ref'!B:AV,47,0)</f>
        <v>UNEVEN WATER AND AIRCARFT LOAD, MIN VERT, MAX HORI,WL 1.5 L 4.5 R,SLS NO LL</v>
      </c>
    </row>
    <row r="706" spans="1:12" hidden="1" x14ac:dyDescent="0.3">
      <c r="A706" s="180" t="s">
        <v>17</v>
      </c>
      <c r="B706" s="155" t="s">
        <v>261</v>
      </c>
      <c r="C706" s="155" t="s">
        <v>262</v>
      </c>
      <c r="D706" s="181">
        <v>52</v>
      </c>
      <c r="E706" t="s">
        <v>263</v>
      </c>
      <c r="F706" s="181">
        <v>1</v>
      </c>
      <c r="G706" t="s">
        <v>264</v>
      </c>
      <c r="H706" t="s">
        <v>264</v>
      </c>
      <c r="I706" t="s">
        <v>264</v>
      </c>
      <c r="J706" t="s">
        <v>264</v>
      </c>
      <c r="K706" s="178" t="str">
        <f>_xlfn.XLOOKUP(Table2_2[[#This Row],[load_case]],'Load summary(updated)'!$B$2:$B$44,'Load summary(updated)'!$A$2:$A$44)</f>
        <v>52-Surcharge (Roof)</v>
      </c>
      <c r="L706" s="178" t="str">
        <f>VLOOKUP(Table2_2[[#This Row],[load_combination]],'Load summary(original) and Ref'!B:AV,47,0)</f>
        <v>UNEVEN WATER AND AIRCARFT LOAD, MIN VERT, MAX HORI,WL 1.5 L 4.5 R,SLS NO LL</v>
      </c>
    </row>
    <row r="707" spans="1:12" hidden="1" x14ac:dyDescent="0.3">
      <c r="A707" t="s">
        <v>17</v>
      </c>
      <c r="B707" s="155" t="s">
        <v>261</v>
      </c>
      <c r="C707" s="155" t="s">
        <v>262</v>
      </c>
      <c r="D707" s="155">
        <v>53</v>
      </c>
      <c r="E707" t="s">
        <v>263</v>
      </c>
      <c r="F707" s="155">
        <v>0</v>
      </c>
      <c r="G707" t="s">
        <v>264</v>
      </c>
      <c r="H707" t="s">
        <v>264</v>
      </c>
      <c r="I707" t="s">
        <v>264</v>
      </c>
      <c r="J707" t="s">
        <v>264</v>
      </c>
      <c r="K707" s="155" t="str">
        <f>_xlfn.XLOOKUP(Table2_2[[#This Row],[load_case]],'Load summary(updated)'!$B$2:$B$44,'Load summary(updated)'!$A$2:$A$44)</f>
        <v>53-Lateral Surcharge (Left &amp; Right)</v>
      </c>
      <c r="L707" s="155" t="str">
        <f>VLOOKUP(Table2_2[[#This Row],[load_combination]],'Load summary(original) and Ref'!B:AV,47,0)</f>
        <v>UNEVEN WATER AND AIRCARFT LOAD, MIN VERT, MAX HORI,WL 1.5 L 4.5 R,SLS NO LL</v>
      </c>
    </row>
    <row r="708" spans="1:12" hidden="1" x14ac:dyDescent="0.3">
      <c r="A708" s="180" t="s">
        <v>17</v>
      </c>
      <c r="B708" s="155" t="s">
        <v>261</v>
      </c>
      <c r="C708" s="155" t="s">
        <v>262</v>
      </c>
      <c r="D708" s="181">
        <v>54.1</v>
      </c>
      <c r="E708" t="s">
        <v>263</v>
      </c>
      <c r="F708" s="181">
        <v>1.5</v>
      </c>
      <c r="G708" t="s">
        <v>264</v>
      </c>
      <c r="H708" t="s">
        <v>264</v>
      </c>
      <c r="I708" t="s">
        <v>264</v>
      </c>
      <c r="J708" t="s">
        <v>264</v>
      </c>
      <c r="K708" s="178" t="str">
        <f>_xlfn.XLOOKUP(Table2_2[[#This Row],[load_case]],'Load summary(updated)'!$B$2:$B$44,'Load summary(updated)'!$A$2:$A$44)</f>
        <v>54-Lateral Surcharge (Left)  k0</v>
      </c>
      <c r="L708" s="178" t="str">
        <f>VLOOKUP(Table2_2[[#This Row],[load_combination]],'Load summary(original) and Ref'!B:AV,47,0)</f>
        <v>UNEVEN WATER AND AIRCARFT LOAD, MIN VERT, MAX HORI,WL 1.5 L 4.5 R,SLS NO LL</v>
      </c>
    </row>
    <row r="709" spans="1:12" hidden="1" x14ac:dyDescent="0.3">
      <c r="A709" t="s">
        <v>17</v>
      </c>
      <c r="B709" s="155" t="s">
        <v>261</v>
      </c>
      <c r="C709" s="155" t="s">
        <v>262</v>
      </c>
      <c r="D709" s="155">
        <v>54.2</v>
      </c>
      <c r="E709" t="s">
        <v>263</v>
      </c>
      <c r="F709" s="155">
        <v>0</v>
      </c>
      <c r="G709" t="s">
        <v>264</v>
      </c>
      <c r="H709" t="s">
        <v>264</v>
      </c>
      <c r="I709" t="s">
        <v>264</v>
      </c>
      <c r="J709" t="s">
        <v>264</v>
      </c>
      <c r="K709" s="155" t="str">
        <f>_xlfn.XLOOKUP(Table2_2[[#This Row],[load_case]],'Load summary(updated)'!$B$2:$B$44,'Load summary(updated)'!$A$2:$A$44)</f>
        <v>54-Lateral Surcharge (Left)  ka</v>
      </c>
      <c r="L709" s="155" t="str">
        <f>VLOOKUP(Table2_2[[#This Row],[load_combination]],'Load summary(original) and Ref'!B:AV,47,0)</f>
        <v>UNEVEN WATER AND AIRCARFT LOAD, MIN VERT, MAX HORI,WL 1.5 L 4.5 R,SLS NO LL</v>
      </c>
    </row>
    <row r="710" spans="1:12" hidden="1" x14ac:dyDescent="0.3">
      <c r="A710" t="s">
        <v>17</v>
      </c>
      <c r="B710" s="155" t="s">
        <v>261</v>
      </c>
      <c r="C710" s="155" t="s">
        <v>262</v>
      </c>
      <c r="D710" s="155">
        <v>55.1</v>
      </c>
      <c r="E710" t="s">
        <v>263</v>
      </c>
      <c r="F710" s="155">
        <v>0</v>
      </c>
      <c r="G710" t="s">
        <v>264</v>
      </c>
      <c r="H710" t="s">
        <v>264</v>
      </c>
      <c r="I710" t="s">
        <v>264</v>
      </c>
      <c r="J710" t="s">
        <v>264</v>
      </c>
      <c r="K710" s="155" t="str">
        <f>_xlfn.XLOOKUP(Table2_2[[#This Row],[load_case]],'Load summary(updated)'!$B$2:$B$44,'Load summary(updated)'!$A$2:$A$44)</f>
        <v>55-Lateral Surcharge (Right) k0</v>
      </c>
      <c r="L710" s="155" t="str">
        <f>VLOOKUP(Table2_2[[#This Row],[load_combination]],'Load summary(original) and Ref'!B:AV,47,0)</f>
        <v>UNEVEN WATER AND AIRCARFT LOAD, MIN VERT, MAX HORI,WL 1.5 L 4.5 R,SLS NO LL</v>
      </c>
    </row>
    <row r="711" spans="1:12" hidden="1" x14ac:dyDescent="0.3">
      <c r="A711" s="180" t="s">
        <v>17</v>
      </c>
      <c r="B711" s="155" t="s">
        <v>261</v>
      </c>
      <c r="C711" s="155" t="s">
        <v>262</v>
      </c>
      <c r="D711" s="181">
        <v>55.2</v>
      </c>
      <c r="E711" t="s">
        <v>263</v>
      </c>
      <c r="F711" s="181">
        <v>1.5</v>
      </c>
      <c r="G711" t="s">
        <v>264</v>
      </c>
      <c r="H711" t="s">
        <v>264</v>
      </c>
      <c r="I711" t="s">
        <v>264</v>
      </c>
      <c r="J711" t="s">
        <v>264</v>
      </c>
      <c r="K711" s="178" t="str">
        <f>_xlfn.XLOOKUP(Table2_2[[#This Row],[load_case]],'Load summary(updated)'!$B$2:$B$44,'Load summary(updated)'!$A$2:$A$44)</f>
        <v>55-Lateral Surcharge (Right) ka</v>
      </c>
      <c r="L711" s="178" t="str">
        <f>VLOOKUP(Table2_2[[#This Row],[load_combination]],'Load summary(original) and Ref'!B:AV,47,0)</f>
        <v>UNEVEN WATER AND AIRCARFT LOAD, MIN VERT, MAX HORI,WL 1.5 L 4.5 R,SLS NO LL</v>
      </c>
    </row>
    <row r="712" spans="1:12" hidden="1" x14ac:dyDescent="0.3">
      <c r="A712" t="s">
        <v>17</v>
      </c>
      <c r="B712" s="155" t="s">
        <v>261</v>
      </c>
      <c r="C712" s="155" t="s">
        <v>262</v>
      </c>
      <c r="D712" s="155">
        <v>56</v>
      </c>
      <c r="E712" t="s">
        <v>263</v>
      </c>
      <c r="F712" s="155">
        <v>0</v>
      </c>
      <c r="G712" t="s">
        <v>264</v>
      </c>
      <c r="H712" t="s">
        <v>264</v>
      </c>
      <c r="I712" t="s">
        <v>264</v>
      </c>
      <c r="J712" t="s">
        <v>264</v>
      </c>
      <c r="K712" s="155" t="str">
        <f>_xlfn.XLOOKUP(Table2_2[[#This Row],[load_case]],'Load summary(updated)'!$B$2:$B$44,'Load summary(updated)'!$A$2:$A$44)</f>
        <v>56-Construction Load (Roof)</v>
      </c>
      <c r="L712" s="155" t="str">
        <f>VLOOKUP(Table2_2[[#This Row],[load_combination]],'Load summary(original) and Ref'!B:AV,47,0)</f>
        <v>UNEVEN WATER AND AIRCARFT LOAD, MIN VERT, MAX HORI,WL 1.5 L 4.5 R,SLS NO LL</v>
      </c>
    </row>
    <row r="713" spans="1:12" hidden="1" x14ac:dyDescent="0.3">
      <c r="A713" t="s">
        <v>17</v>
      </c>
      <c r="B713" s="155" t="s">
        <v>261</v>
      </c>
      <c r="C713" s="155" t="s">
        <v>262</v>
      </c>
      <c r="D713" s="155">
        <v>57</v>
      </c>
      <c r="E713" t="s">
        <v>263</v>
      </c>
      <c r="F713" s="155">
        <v>0</v>
      </c>
      <c r="G713" t="s">
        <v>264</v>
      </c>
      <c r="H713" t="s">
        <v>264</v>
      </c>
      <c r="I713" t="s">
        <v>264</v>
      </c>
      <c r="J713" t="s">
        <v>264</v>
      </c>
      <c r="K713" s="155" t="str">
        <f>_xlfn.XLOOKUP(Table2_2[[#This Row],[load_case]],'Load summary(updated)'!$B$2:$B$44,'Load summary(updated)'!$A$2:$A$44)</f>
        <v>57-Lateral Construction (Left &amp; Right)</v>
      </c>
      <c r="L713" s="155" t="str">
        <f>VLOOKUP(Table2_2[[#This Row],[load_combination]],'Load summary(original) and Ref'!B:AV,47,0)</f>
        <v>UNEVEN WATER AND AIRCARFT LOAD, MIN VERT, MAX HORI,WL 1.5 L 4.5 R,SLS NO LL</v>
      </c>
    </row>
    <row r="714" spans="1:12" hidden="1" x14ac:dyDescent="0.3">
      <c r="A714" t="s">
        <v>17</v>
      </c>
      <c r="B714" s="155" t="s">
        <v>261</v>
      </c>
      <c r="C714" s="155" t="s">
        <v>262</v>
      </c>
      <c r="D714" s="155">
        <v>17.100000000000001</v>
      </c>
      <c r="E714" t="s">
        <v>263</v>
      </c>
      <c r="F714" s="155">
        <v>0</v>
      </c>
      <c r="G714" t="s">
        <v>264</v>
      </c>
      <c r="H714" t="s">
        <v>264</v>
      </c>
      <c r="I714" t="s">
        <v>264</v>
      </c>
      <c r="J714" t="s">
        <v>264</v>
      </c>
      <c r="K714" s="155" t="str">
        <f>_xlfn.XLOOKUP(Table2_2[[#This Row],[load_case]],'Load summary(updated)'!$B$2:$B$44,'Load summary(updated)'!$A$2:$A$44)</f>
        <v xml:space="preserve">Eff. Vertical Soil Pressure Roof, 4.5m excavation above Roof Slab </v>
      </c>
      <c r="L714" s="155" t="str">
        <f>VLOOKUP(Table2_2[[#This Row],[load_combination]],'Load summary(original) and Ref'!B:AV,47,0)</f>
        <v>UNEVEN WATER AND AIRCARFT LOAD, MIN VERT, MAX HORI,WL 1.5 L 4.5 R,SLS NO LL</v>
      </c>
    </row>
    <row r="715" spans="1:12" hidden="1" x14ac:dyDescent="0.3">
      <c r="A715" t="s">
        <v>17</v>
      </c>
      <c r="B715" s="155" t="s">
        <v>261</v>
      </c>
      <c r="C715" s="155" t="s">
        <v>262</v>
      </c>
      <c r="D715" s="155">
        <v>31.1</v>
      </c>
      <c r="E715" t="s">
        <v>263</v>
      </c>
      <c r="F715" s="155">
        <v>0</v>
      </c>
      <c r="G715" t="s">
        <v>264</v>
      </c>
      <c r="H715" t="s">
        <v>264</v>
      </c>
      <c r="I715" t="s">
        <v>264</v>
      </c>
      <c r="J715" t="s">
        <v>264</v>
      </c>
      <c r="K715" s="155" t="str">
        <f>_xlfn.XLOOKUP(Table2_2[[#This Row],[load_case]],'Load summary(updated)'!$B$2:$B$44,'Load summary(updated)'!$A$2:$A$44)</f>
        <v>Hydrostatic Vertical Roof, WT 4.5m BGL</v>
      </c>
      <c r="L715" s="155" t="str">
        <f>VLOOKUP(Table2_2[[#This Row],[load_combination]],'Load summary(original) and Ref'!B:AV,47,0)</f>
        <v>UNEVEN WATER AND AIRCARFT LOAD, MIN VERT, MAX HORI,WL 1.5 L 4.5 R,SLS NO LL</v>
      </c>
    </row>
    <row r="716" spans="1:12" hidden="1" x14ac:dyDescent="0.3">
      <c r="A716" s="180" t="s">
        <v>16</v>
      </c>
      <c r="B716" s="155" t="s">
        <v>261</v>
      </c>
      <c r="C716" s="155" t="s">
        <v>262</v>
      </c>
      <c r="D716" s="181">
        <v>1</v>
      </c>
      <c r="E716" t="s">
        <v>263</v>
      </c>
      <c r="F716" s="181">
        <v>1</v>
      </c>
      <c r="G716" t="s">
        <v>264</v>
      </c>
      <c r="H716" t="s">
        <v>264</v>
      </c>
      <c r="I716" t="s">
        <v>264</v>
      </c>
      <c r="J716" t="s">
        <v>264</v>
      </c>
      <c r="K716" s="178" t="str">
        <f>_xlfn.XLOOKUP(Table2_2[[#This Row],[load_case]],'Load summary(updated)'!$B$2:$B$44,'Load summary(updated)'!$A$2:$A$44)</f>
        <v>Self weight (Self-weight)</v>
      </c>
      <c r="L716" s="178" t="str">
        <f>VLOOKUP(Table2_2[[#This Row],[load_combination]],'Load summary(original) and Ref'!B:AV,47,0)</f>
        <v>UNEVEN WATER AND AIRCARFT LOAD, MIN VERT, MAX HORI,WL 1.5 L 4.5 R,SLS</v>
      </c>
    </row>
    <row r="717" spans="1:12" hidden="1" x14ac:dyDescent="0.3">
      <c r="A717" s="180" t="s">
        <v>16</v>
      </c>
      <c r="B717" s="155" t="s">
        <v>261</v>
      </c>
      <c r="C717" s="155" t="s">
        <v>262</v>
      </c>
      <c r="D717" s="181">
        <v>2</v>
      </c>
      <c r="E717" t="s">
        <v>263</v>
      </c>
      <c r="F717" s="181">
        <v>1</v>
      </c>
      <c r="G717" t="s">
        <v>264</v>
      </c>
      <c r="H717" t="s">
        <v>264</v>
      </c>
      <c r="I717" t="s">
        <v>264</v>
      </c>
      <c r="J717" t="s">
        <v>264</v>
      </c>
      <c r="K717" s="178" t="str">
        <f>_xlfn.XLOOKUP(Table2_2[[#This Row],[load_case]],'Load summary(updated)'!$B$2:$B$44,'Load summary(updated)'!$A$2:$A$44)</f>
        <v>Permanent Superimposed Dead Load (Self-weight)</v>
      </c>
      <c r="L717" s="178" t="str">
        <f>VLOOKUP(Table2_2[[#This Row],[load_combination]],'Load summary(original) and Ref'!B:AV,47,0)</f>
        <v>UNEVEN WATER AND AIRCARFT LOAD, MIN VERT, MAX HORI,WL 1.5 L 4.5 R,SLS</v>
      </c>
    </row>
    <row r="718" spans="1:12" hidden="1" x14ac:dyDescent="0.3">
      <c r="A718" s="180" t="s">
        <v>16</v>
      </c>
      <c r="B718" s="155" t="s">
        <v>261</v>
      </c>
      <c r="C718" s="155" t="s">
        <v>262</v>
      </c>
      <c r="D718" s="181">
        <v>3</v>
      </c>
      <c r="E718" t="s">
        <v>263</v>
      </c>
      <c r="F718" s="181">
        <v>1</v>
      </c>
      <c r="G718" t="s">
        <v>264</v>
      </c>
      <c r="H718" t="s">
        <v>264</v>
      </c>
      <c r="I718" t="s">
        <v>264</v>
      </c>
      <c r="J718" t="s">
        <v>264</v>
      </c>
      <c r="K718" s="178" t="str">
        <f>_xlfn.XLOOKUP(Table2_2[[#This Row],[load_case]],'Load summary(updated)'!$B$2:$B$44,'Load summary(updated)'!$A$2:$A$44)</f>
        <v>Pavement (Self-weight)</v>
      </c>
      <c r="L718" s="178" t="str">
        <f>VLOOKUP(Table2_2[[#This Row],[load_combination]],'Load summary(original) and Ref'!B:AV,47,0)</f>
        <v>UNEVEN WATER AND AIRCARFT LOAD, MIN VERT, MAX HORI,WL 1.5 L 4.5 R,SLS</v>
      </c>
    </row>
    <row r="719" spans="1:12" hidden="1" x14ac:dyDescent="0.3">
      <c r="A719" s="180" t="s">
        <v>16</v>
      </c>
      <c r="B719" s="155" t="s">
        <v>261</v>
      </c>
      <c r="C719" s="155" t="s">
        <v>262</v>
      </c>
      <c r="D719" s="181">
        <v>4</v>
      </c>
      <c r="E719" t="s">
        <v>263</v>
      </c>
      <c r="F719" s="181">
        <v>1</v>
      </c>
      <c r="G719" t="s">
        <v>264</v>
      </c>
      <c r="H719" t="s">
        <v>264</v>
      </c>
      <c r="I719" t="s">
        <v>264</v>
      </c>
      <c r="J719" t="s">
        <v>264</v>
      </c>
      <c r="K719" s="178" t="str">
        <f>_xlfn.XLOOKUP(Table2_2[[#This Row],[load_case]],'Load summary(updated)'!$B$2:$B$44,'Load summary(updated)'!$A$2:$A$44)</f>
        <v>Horizontal Soil Pressure  due to Pavement self-weight at Rest K0 (Self-
weight)</v>
      </c>
      <c r="L719" s="178" t="str">
        <f>VLOOKUP(Table2_2[[#This Row],[load_combination]],'Load summary(original) and Ref'!B:AV,47,0)</f>
        <v>UNEVEN WATER AND AIRCARFT LOAD, MIN VERT, MAX HORI,WL 1.5 L 4.5 R,SLS</v>
      </c>
    </row>
    <row r="720" spans="1:12" hidden="1" x14ac:dyDescent="0.3">
      <c r="A720" t="s">
        <v>16</v>
      </c>
      <c r="B720" s="155" t="s">
        <v>261</v>
      </c>
      <c r="C720" s="155" t="s">
        <v>262</v>
      </c>
      <c r="D720" s="155">
        <v>5</v>
      </c>
      <c r="E720" t="s">
        <v>263</v>
      </c>
      <c r="F720" s="155">
        <v>0</v>
      </c>
      <c r="G720" t="s">
        <v>264</v>
      </c>
      <c r="H720" t="s">
        <v>264</v>
      </c>
      <c r="I720" t="s">
        <v>264</v>
      </c>
      <c r="J720" t="s">
        <v>264</v>
      </c>
      <c r="K720" s="155" t="str">
        <f>_xlfn.XLOOKUP(Table2_2[[#This Row],[load_case]],'Load summary(updated)'!$B$2:$B$44,'Load summary(updated)'!$A$2:$A$44)</f>
        <v>Horizontal Soil Pressure due to Pavement self-weight at Active Ka (Self-
weight)</v>
      </c>
      <c r="L720" s="155" t="str">
        <f>VLOOKUP(Table2_2[[#This Row],[load_combination]],'Load summary(original) and Ref'!B:AV,47,0)</f>
        <v>UNEVEN WATER AND AIRCARFT LOAD, MIN VERT, MAX HORI,WL 1.5 L 4.5 R,SLS</v>
      </c>
    </row>
    <row r="721" spans="1:12" hidden="1" x14ac:dyDescent="0.3">
      <c r="A721" t="s">
        <v>16</v>
      </c>
      <c r="B721" s="155" t="s">
        <v>261</v>
      </c>
      <c r="C721" s="155" t="s">
        <v>262</v>
      </c>
      <c r="D721" s="155">
        <v>11</v>
      </c>
      <c r="E721" t="s">
        <v>263</v>
      </c>
      <c r="F721" s="155">
        <v>0</v>
      </c>
      <c r="G721" t="s">
        <v>264</v>
      </c>
      <c r="H721" t="s">
        <v>264</v>
      </c>
      <c r="I721" t="s">
        <v>264</v>
      </c>
      <c r="J721" t="s">
        <v>264</v>
      </c>
      <c r="K721" s="155" t="str">
        <f>_xlfn.XLOOKUP(Table2_2[[#This Row],[load_case]],'Load summary(updated)'!$B$2:$B$44,'Load summary(updated)'!$A$2:$A$44)</f>
        <v>Eff. Vertical Soil Pressure, WL at GL &amp; +1.0m &amp; base</v>
      </c>
      <c r="L721" s="155" t="str">
        <f>VLOOKUP(Table2_2[[#This Row],[load_combination]],'Load summary(original) and Ref'!B:AV,47,0)</f>
        <v>UNEVEN WATER AND AIRCARFT LOAD, MIN VERT, MAX HORI,WL 1.5 L 4.5 R,SLS</v>
      </c>
    </row>
    <row r="722" spans="1:12" hidden="1" x14ac:dyDescent="0.3">
      <c r="A722" t="s">
        <v>16</v>
      </c>
      <c r="B722" s="155" t="s">
        <v>261</v>
      </c>
      <c r="C722" s="155" t="s">
        <v>262</v>
      </c>
      <c r="D722" s="155">
        <v>12</v>
      </c>
      <c r="E722" t="s">
        <v>263</v>
      </c>
      <c r="F722" s="155">
        <v>0</v>
      </c>
      <c r="G722" t="s">
        <v>264</v>
      </c>
      <c r="H722" t="s">
        <v>264</v>
      </c>
      <c r="I722" t="s">
        <v>264</v>
      </c>
      <c r="J722" t="s">
        <v>264</v>
      </c>
      <c r="K722" s="155" t="str">
        <f>_xlfn.XLOOKUP(Table2_2[[#This Row],[load_case]],'Load summary(updated)'!$B$2:$B$44,'Load summary(updated)'!$A$2:$A$44)</f>
        <v>Eff. Horizontal Soil Pressure at Rest, K0, WL at GL &amp; +1.0m &amp; base L&amp;R</v>
      </c>
      <c r="L722" s="155" t="str">
        <f>VLOOKUP(Table2_2[[#This Row],[load_combination]],'Load summary(original) and Ref'!B:AV,47,0)</f>
        <v>UNEVEN WATER AND AIRCARFT LOAD, MIN VERT, MAX HORI,WL 1.5 L 4.5 R,SLS</v>
      </c>
    </row>
    <row r="723" spans="1:12" hidden="1" x14ac:dyDescent="0.3">
      <c r="A723" t="s">
        <v>16</v>
      </c>
      <c r="B723" s="155" t="s">
        <v>261</v>
      </c>
      <c r="C723" s="155" t="s">
        <v>262</v>
      </c>
      <c r="D723" s="155">
        <v>13</v>
      </c>
      <c r="E723" t="s">
        <v>263</v>
      </c>
      <c r="F723" s="155">
        <v>0</v>
      </c>
      <c r="G723" t="s">
        <v>264</v>
      </c>
      <c r="H723" t="s">
        <v>264</v>
      </c>
      <c r="I723" t="s">
        <v>264</v>
      </c>
      <c r="J723" t="s">
        <v>264</v>
      </c>
      <c r="K723" s="155" t="str">
        <f>_xlfn.XLOOKUP(Table2_2[[#This Row],[load_case]],'Load summary(updated)'!$B$2:$B$44,'Load summary(updated)'!$A$2:$A$44)</f>
        <v>Total Vertical Soil Pressure Roof, WT at 5.0m BGL</v>
      </c>
      <c r="L723" s="155" t="str">
        <f>VLOOKUP(Table2_2[[#This Row],[load_combination]],'Load summary(original) and Ref'!B:AV,47,0)</f>
        <v>UNEVEN WATER AND AIRCARFT LOAD, MIN VERT, MAX HORI,WL 1.5 L 4.5 R,SLS</v>
      </c>
    </row>
    <row r="724" spans="1:12" hidden="1" x14ac:dyDescent="0.3">
      <c r="A724" t="s">
        <v>16</v>
      </c>
      <c r="B724" s="155" t="s">
        <v>261</v>
      </c>
      <c r="C724" s="155" t="s">
        <v>262</v>
      </c>
      <c r="D724" s="155">
        <v>14</v>
      </c>
      <c r="E724" t="s">
        <v>263</v>
      </c>
      <c r="F724" s="155">
        <v>0</v>
      </c>
      <c r="G724" t="s">
        <v>264</v>
      </c>
      <c r="H724" t="s">
        <v>264</v>
      </c>
      <c r="I724" t="s">
        <v>264</v>
      </c>
      <c r="J724" t="s">
        <v>264</v>
      </c>
      <c r="K724" s="155" t="str">
        <f>_xlfn.XLOOKUP(Table2_2[[#This Row],[load_case]],'Load summary(updated)'!$B$2:$B$44,'Load summary(updated)'!$A$2:$A$44)</f>
        <v xml:space="preserve">Eff. Horizontal Soil Pressure at Active, Ka, WT at 5.0mBGL L&amp;R </v>
      </c>
      <c r="L724" s="155" t="str">
        <f>VLOOKUP(Table2_2[[#This Row],[load_combination]],'Load summary(original) and Ref'!B:AV,47,0)</f>
        <v>UNEVEN WATER AND AIRCARFT LOAD, MIN VERT, MAX HORI,WL 1.5 L 4.5 R,SLS</v>
      </c>
    </row>
    <row r="725" spans="1:12" hidden="1" x14ac:dyDescent="0.3">
      <c r="A725" t="s">
        <v>16</v>
      </c>
      <c r="B725" s="155" t="s">
        <v>261</v>
      </c>
      <c r="C725" s="155" t="s">
        <v>262</v>
      </c>
      <c r="D725" s="155">
        <v>15</v>
      </c>
      <c r="E725" t="s">
        <v>263</v>
      </c>
      <c r="F725" s="155">
        <v>0</v>
      </c>
      <c r="G725" t="s">
        <v>264</v>
      </c>
      <c r="H725" t="s">
        <v>264</v>
      </c>
      <c r="I725" t="s">
        <v>264</v>
      </c>
      <c r="J725" t="s">
        <v>264</v>
      </c>
      <c r="K725" s="155" t="str">
        <f>_xlfn.XLOOKUP(Table2_2[[#This Row],[load_case]],'Load summary(updated)'!$B$2:$B$44,'Load summary(updated)'!$A$2:$A$44)</f>
        <v>Eff. Vertical Soil Pressure, WL at base</v>
      </c>
      <c r="L725" s="155" t="str">
        <f>VLOOKUP(Table2_2[[#This Row],[load_combination]],'Load summary(original) and Ref'!B:AV,47,0)</f>
        <v>UNEVEN WATER AND AIRCARFT LOAD, MIN VERT, MAX HORI,WL 1.5 L 4.5 R,SLS</v>
      </c>
    </row>
    <row r="726" spans="1:12" hidden="1" x14ac:dyDescent="0.3">
      <c r="A726" t="s">
        <v>16</v>
      </c>
      <c r="B726" s="155" t="s">
        <v>261</v>
      </c>
      <c r="C726" s="155" t="s">
        <v>262</v>
      </c>
      <c r="D726" s="155">
        <v>16</v>
      </c>
      <c r="E726" t="s">
        <v>263</v>
      </c>
      <c r="F726" s="155">
        <v>0</v>
      </c>
      <c r="G726" t="s">
        <v>264</v>
      </c>
      <c r="H726" t="s">
        <v>264</v>
      </c>
      <c r="I726" t="s">
        <v>264</v>
      </c>
      <c r="J726" t="s">
        <v>264</v>
      </c>
      <c r="K726" s="155" t="str">
        <f>_xlfn.XLOOKUP(Table2_2[[#This Row],[load_case]],'Load summary(updated)'!$B$2:$B$44,'Load summary(updated)'!$A$2:$A$44)</f>
        <v>Eff. Horizontal Soil Pressure at Rest, K0, WL at base (L&amp;R)</v>
      </c>
      <c r="L726" s="155" t="str">
        <f>VLOOKUP(Table2_2[[#This Row],[load_combination]],'Load summary(original) and Ref'!B:AV,47,0)</f>
        <v>UNEVEN WATER AND AIRCARFT LOAD, MIN VERT, MAX HORI,WL 1.5 L 4.5 R,SLS</v>
      </c>
    </row>
    <row r="727" spans="1:12" hidden="1" x14ac:dyDescent="0.3">
      <c r="A727" t="s">
        <v>16</v>
      </c>
      <c r="B727" s="155" t="s">
        <v>261</v>
      </c>
      <c r="C727" s="155" t="s">
        <v>262</v>
      </c>
      <c r="D727" s="155">
        <v>17</v>
      </c>
      <c r="E727" t="s">
        <v>263</v>
      </c>
      <c r="F727" s="155">
        <v>0</v>
      </c>
      <c r="G727" t="s">
        <v>264</v>
      </c>
      <c r="H727" t="s">
        <v>264</v>
      </c>
      <c r="I727" t="s">
        <v>264</v>
      </c>
      <c r="J727" t="s">
        <v>264</v>
      </c>
      <c r="K727" s="155" t="str">
        <f>_xlfn.XLOOKUP(Table2_2[[#This Row],[load_case]],'Load summary(updated)'!$B$2:$B$44,'Load summary(updated)'!$A$2:$A$44)</f>
        <v xml:space="preserve">Eff. Vertical Soil Pressure Roof, 1.5m excavation above Roof Slab </v>
      </c>
      <c r="L727" s="155" t="str">
        <f>VLOOKUP(Table2_2[[#This Row],[load_combination]],'Load summary(original) and Ref'!B:AV,47,0)</f>
        <v>UNEVEN WATER AND AIRCARFT LOAD, MIN VERT, MAX HORI,WL 1.5 L 4.5 R,SLS</v>
      </c>
    </row>
    <row r="728" spans="1:12" hidden="1" x14ac:dyDescent="0.3">
      <c r="A728" s="180" t="s">
        <v>16</v>
      </c>
      <c r="B728" s="155" t="s">
        <v>261</v>
      </c>
      <c r="C728" s="155" t="s">
        <v>262</v>
      </c>
      <c r="D728" s="181">
        <v>18</v>
      </c>
      <c r="E728" t="s">
        <v>263</v>
      </c>
      <c r="F728" s="181">
        <v>1</v>
      </c>
      <c r="G728" t="s">
        <v>264</v>
      </c>
      <c r="H728" t="s">
        <v>264</v>
      </c>
      <c r="I728" t="s">
        <v>264</v>
      </c>
      <c r="J728" t="s">
        <v>264</v>
      </c>
      <c r="K728" s="178" t="str">
        <f>_xlfn.XLOOKUP(Table2_2[[#This Row],[load_case]],'Load summary(updated)'!$B$2:$B$44,'Load summary(updated)'!$A$2:$A$44)</f>
        <v xml:space="preserve">Eff. Vertical Soil Pressure, WT at 1.5mBGL (L) and 4.5mBGL (R) </v>
      </c>
      <c r="L728" s="178" t="str">
        <f>VLOOKUP(Table2_2[[#This Row],[load_combination]],'Load summary(original) and Ref'!B:AV,47,0)</f>
        <v>UNEVEN WATER AND AIRCARFT LOAD, MIN VERT, MAX HORI,WL 1.5 L 4.5 R,SLS</v>
      </c>
    </row>
    <row r="729" spans="1:12" hidden="1" x14ac:dyDescent="0.3">
      <c r="A729" s="180" t="s">
        <v>16</v>
      </c>
      <c r="B729" s="155" t="s">
        <v>261</v>
      </c>
      <c r="C729" s="155" t="s">
        <v>262</v>
      </c>
      <c r="D729" s="181">
        <v>19</v>
      </c>
      <c r="E729" t="s">
        <v>263</v>
      </c>
      <c r="F729" s="181">
        <v>1</v>
      </c>
      <c r="G729" t="s">
        <v>264</v>
      </c>
      <c r="H729" t="s">
        <v>264</v>
      </c>
      <c r="I729" t="s">
        <v>264</v>
      </c>
      <c r="J729" t="s">
        <v>264</v>
      </c>
      <c r="K729" s="178" t="str">
        <f>_xlfn.XLOOKUP(Table2_2[[#This Row],[load_case]],'Load summary(updated)'!$B$2:$B$44,'Load summary(updated)'!$A$2:$A$44)</f>
        <v>Eff. Horizontal Soil Pressure at Rest, K0, WT at 1.5mBGL (L) and 
4.5mBGL (R) L</v>
      </c>
      <c r="L729" s="178" t="str">
        <f>VLOOKUP(Table2_2[[#This Row],[load_combination]],'Load summary(original) and Ref'!B:AV,47,0)</f>
        <v>UNEVEN WATER AND AIRCARFT LOAD, MIN VERT, MAX HORI,WL 1.5 L 4.5 R,SLS</v>
      </c>
    </row>
    <row r="730" spans="1:12" hidden="1" x14ac:dyDescent="0.3">
      <c r="A730" s="180" t="s">
        <v>16</v>
      </c>
      <c r="B730" s="155" t="s">
        <v>261</v>
      </c>
      <c r="C730" s="155" t="s">
        <v>262</v>
      </c>
      <c r="D730" s="181">
        <v>20</v>
      </c>
      <c r="E730" t="s">
        <v>263</v>
      </c>
      <c r="F730" s="181">
        <v>1</v>
      </c>
      <c r="G730" t="s">
        <v>264</v>
      </c>
      <c r="H730" t="s">
        <v>264</v>
      </c>
      <c r="I730" t="s">
        <v>264</v>
      </c>
      <c r="J730" t="s">
        <v>264</v>
      </c>
      <c r="K730" s="178" t="str">
        <f>_xlfn.XLOOKUP(Table2_2[[#This Row],[load_case]],'Load summary(updated)'!$B$2:$B$44,'Load summary(updated)'!$A$2:$A$44)</f>
        <v xml:space="preserve">Eff. Horizontal Soil Pressure at Active, Ka,, WT at 1.5mBGL (L) and 
4.5mBGL (R) R </v>
      </c>
      <c r="L730" s="178" t="str">
        <f>VLOOKUP(Table2_2[[#This Row],[load_combination]],'Load summary(original) and Ref'!B:AV,47,0)</f>
        <v>UNEVEN WATER AND AIRCARFT LOAD, MIN VERT, MAX HORI,WL 1.5 L 4.5 R,SLS</v>
      </c>
    </row>
    <row r="731" spans="1:12" hidden="1" x14ac:dyDescent="0.3">
      <c r="A731" t="s">
        <v>16</v>
      </c>
      <c r="B731" s="155" t="s">
        <v>261</v>
      </c>
      <c r="C731" s="155" t="s">
        <v>262</v>
      </c>
      <c r="D731" s="155">
        <v>21</v>
      </c>
      <c r="E731" t="s">
        <v>263</v>
      </c>
      <c r="F731" s="155">
        <v>0</v>
      </c>
      <c r="G731" t="s">
        <v>264</v>
      </c>
      <c r="H731" t="s">
        <v>264</v>
      </c>
      <c r="I731" t="s">
        <v>264</v>
      </c>
      <c r="J731" t="s">
        <v>264</v>
      </c>
      <c r="K731" s="155" t="str">
        <f>_xlfn.XLOOKUP(Table2_2[[#This Row],[load_case]],'Load summary(updated)'!$B$2:$B$44,'Load summary(updated)'!$A$2:$A$44)</f>
        <v xml:space="preserve">Eff. Vertical Soil Pressure, WT at 1.5mBGL (R) and 4.5mBGL (L) </v>
      </c>
      <c r="L731" s="155" t="str">
        <f>VLOOKUP(Table2_2[[#This Row],[load_combination]],'Load summary(original) and Ref'!B:AV,47,0)</f>
        <v>UNEVEN WATER AND AIRCARFT LOAD, MIN VERT, MAX HORI,WL 1.5 L 4.5 R,SLS</v>
      </c>
    </row>
    <row r="732" spans="1:12" hidden="1" x14ac:dyDescent="0.3">
      <c r="A732" t="s">
        <v>16</v>
      </c>
      <c r="B732" s="155" t="s">
        <v>261</v>
      </c>
      <c r="C732" s="155" t="s">
        <v>262</v>
      </c>
      <c r="D732" s="155">
        <v>22</v>
      </c>
      <c r="E732" t="s">
        <v>263</v>
      </c>
      <c r="F732" s="155">
        <v>0</v>
      </c>
      <c r="G732" t="s">
        <v>264</v>
      </c>
      <c r="H732" t="s">
        <v>264</v>
      </c>
      <c r="I732" t="s">
        <v>264</v>
      </c>
      <c r="J732" t="s">
        <v>264</v>
      </c>
      <c r="K732" s="155" t="str">
        <f>_xlfn.XLOOKUP(Table2_2[[#This Row],[load_case]],'Load summary(updated)'!$B$2:$B$44,'Load summary(updated)'!$A$2:$A$44)</f>
        <v>Eff. Horizontal Soil Pressure at Rest, K0,, WT at 1.5mBGL (R) and 
4.5mBGL (L) R</v>
      </c>
      <c r="L732" s="155" t="str">
        <f>VLOOKUP(Table2_2[[#This Row],[load_combination]],'Load summary(original) and Ref'!B:AV,47,0)</f>
        <v>UNEVEN WATER AND AIRCARFT LOAD, MIN VERT, MAX HORI,WL 1.5 L 4.5 R,SLS</v>
      </c>
    </row>
    <row r="733" spans="1:12" hidden="1" x14ac:dyDescent="0.3">
      <c r="A733" t="s">
        <v>16</v>
      </c>
      <c r="B733" s="155" t="s">
        <v>261</v>
      </c>
      <c r="C733" s="155" t="s">
        <v>262</v>
      </c>
      <c r="D733" s="155">
        <v>23</v>
      </c>
      <c r="E733" t="s">
        <v>263</v>
      </c>
      <c r="F733" s="155">
        <v>0</v>
      </c>
      <c r="G733" t="s">
        <v>264</v>
      </c>
      <c r="H733" t="s">
        <v>264</v>
      </c>
      <c r="I733" t="s">
        <v>264</v>
      </c>
      <c r="J733" t="s">
        <v>264</v>
      </c>
      <c r="K733" s="155" t="str">
        <f>_xlfn.XLOOKUP(Table2_2[[#This Row],[load_case]],'Load summary(updated)'!$B$2:$B$44,'Load summary(updated)'!$A$2:$A$44)</f>
        <v>Eff. Horizontal Soil Pressure at Active, Ka,, WT at 1.5mBGL (R) and 
4.5mBGL (L)  L</v>
      </c>
      <c r="L733" s="155" t="str">
        <f>VLOOKUP(Table2_2[[#This Row],[load_combination]],'Load summary(original) and Ref'!B:AV,47,0)</f>
        <v>UNEVEN WATER AND AIRCARFT LOAD, MIN VERT, MAX HORI,WL 1.5 L 4.5 R,SLS</v>
      </c>
    </row>
    <row r="734" spans="1:12" hidden="1" x14ac:dyDescent="0.3">
      <c r="A734" t="s">
        <v>16</v>
      </c>
      <c r="B734" s="155" t="s">
        <v>261</v>
      </c>
      <c r="C734" s="155" t="s">
        <v>262</v>
      </c>
      <c r="D734" s="155">
        <v>31</v>
      </c>
      <c r="E734" t="s">
        <v>263</v>
      </c>
      <c r="F734" s="155">
        <v>0</v>
      </c>
      <c r="G734" t="s">
        <v>264</v>
      </c>
      <c r="H734" t="s">
        <v>264</v>
      </c>
      <c r="I734" t="s">
        <v>264</v>
      </c>
      <c r="J734" t="s">
        <v>264</v>
      </c>
      <c r="K734" s="155" t="str">
        <f>_xlfn.XLOOKUP(Table2_2[[#This Row],[load_case]],'Load summary(updated)'!$B$2:$B$44,'Load summary(updated)'!$A$2:$A$44)</f>
        <v xml:space="preserve">Hydrostatic Vertical Roof, WT at GL </v>
      </c>
      <c r="L734" s="155" t="str">
        <f>VLOOKUP(Table2_2[[#This Row],[load_combination]],'Load summary(original) and Ref'!B:AV,47,0)</f>
        <v>UNEVEN WATER AND AIRCARFT LOAD, MIN VERT, MAX HORI,WL 1.5 L 4.5 R,SLS</v>
      </c>
    </row>
    <row r="735" spans="1:12" hidden="1" x14ac:dyDescent="0.3">
      <c r="A735" t="s">
        <v>16</v>
      </c>
      <c r="B735" s="155" t="s">
        <v>261</v>
      </c>
      <c r="C735" s="155" t="s">
        <v>262</v>
      </c>
      <c r="D735" s="155">
        <v>32</v>
      </c>
      <c r="E735" t="s">
        <v>263</v>
      </c>
      <c r="F735" s="155">
        <v>0</v>
      </c>
      <c r="G735" t="s">
        <v>264</v>
      </c>
      <c r="H735" t="s">
        <v>264</v>
      </c>
      <c r="I735" t="s">
        <v>264</v>
      </c>
      <c r="J735" t="s">
        <v>264</v>
      </c>
      <c r="K735" s="155" t="str">
        <f>_xlfn.XLOOKUP(Table2_2[[#This Row],[load_case]],'Load summary(updated)'!$B$2:$B$44,'Load summary(updated)'!$A$2:$A$44)</f>
        <v xml:space="preserve">Hydrostatic Lateral , WT at GL L&amp;R </v>
      </c>
      <c r="L735" s="155" t="str">
        <f>VLOOKUP(Table2_2[[#This Row],[load_combination]],'Load summary(original) and Ref'!B:AV,47,0)</f>
        <v>UNEVEN WATER AND AIRCARFT LOAD, MIN VERT, MAX HORI,WL 1.5 L 4.5 R,SLS</v>
      </c>
    </row>
    <row r="736" spans="1:12" hidden="1" x14ac:dyDescent="0.3">
      <c r="A736" t="s">
        <v>16</v>
      </c>
      <c r="B736" s="155" t="s">
        <v>261</v>
      </c>
      <c r="C736" s="155" t="s">
        <v>262</v>
      </c>
      <c r="D736" s="155">
        <v>33</v>
      </c>
      <c r="E736" t="s">
        <v>263</v>
      </c>
      <c r="F736" s="155">
        <v>0</v>
      </c>
      <c r="G736" t="s">
        <v>264</v>
      </c>
      <c r="H736" t="s">
        <v>264</v>
      </c>
      <c r="I736" t="s">
        <v>264</v>
      </c>
      <c r="J736" t="s">
        <v>264</v>
      </c>
      <c r="K736" s="155" t="str">
        <f>_xlfn.XLOOKUP(Table2_2[[#This Row],[load_case]],'Load summary(updated)'!$B$2:$B$44,'Load summary(updated)'!$A$2:$A$44)</f>
        <v xml:space="preserve">Hydrostatic Uplift Base, WT at GL </v>
      </c>
      <c r="L736" s="155" t="str">
        <f>VLOOKUP(Table2_2[[#This Row],[load_combination]],'Load summary(original) and Ref'!B:AV,47,0)</f>
        <v>UNEVEN WATER AND AIRCARFT LOAD, MIN VERT, MAX HORI,WL 1.5 L 4.5 R,SLS</v>
      </c>
    </row>
    <row r="737" spans="1:12" hidden="1" x14ac:dyDescent="0.3">
      <c r="A737" t="s">
        <v>16</v>
      </c>
      <c r="B737" s="155" t="s">
        <v>261</v>
      </c>
      <c r="C737" s="155" t="s">
        <v>262</v>
      </c>
      <c r="D737" s="155">
        <v>34</v>
      </c>
      <c r="E737" t="s">
        <v>263</v>
      </c>
      <c r="F737" s="155">
        <v>0</v>
      </c>
      <c r="G737" t="s">
        <v>264</v>
      </c>
      <c r="H737" t="s">
        <v>264</v>
      </c>
      <c r="I737" t="s">
        <v>264</v>
      </c>
      <c r="J737" t="s">
        <v>264</v>
      </c>
      <c r="K737" s="155" t="str">
        <f>_xlfn.XLOOKUP(Table2_2[[#This Row],[load_case]],'Load summary(updated)'!$B$2:$B$44,'Load summary(updated)'!$A$2:$A$44)</f>
        <v>Hydrostatic Vertical Roof, WT at FL +1.0m,Hydrostatic Lateral , WT at FL +1.0m  L&amp;R, Hydrostatic Uplift Base, WT at FL +1.0m</v>
      </c>
      <c r="L737" s="155" t="str">
        <f>VLOOKUP(Table2_2[[#This Row],[load_combination]],'Load summary(original) and Ref'!B:AV,47,0)</f>
        <v>UNEVEN WATER AND AIRCARFT LOAD, MIN VERT, MAX HORI,WL 1.5 L 4.5 R,SLS</v>
      </c>
    </row>
    <row r="738" spans="1:12" hidden="1" x14ac:dyDescent="0.3">
      <c r="A738" t="s">
        <v>16</v>
      </c>
      <c r="B738" s="155" t="s">
        <v>261</v>
      </c>
      <c r="C738" s="155" t="s">
        <v>262</v>
      </c>
      <c r="D738" s="155">
        <v>35</v>
      </c>
      <c r="E738" t="s">
        <v>263</v>
      </c>
      <c r="F738" s="155">
        <v>0</v>
      </c>
      <c r="G738" t="s">
        <v>264</v>
      </c>
      <c r="H738" t="s">
        <v>264</v>
      </c>
      <c r="I738" t="s">
        <v>264</v>
      </c>
      <c r="J738" t="s">
        <v>264</v>
      </c>
      <c r="K738" s="155" t="str">
        <f>_xlfn.XLOOKUP(Table2_2[[#This Row],[load_case]],'Load summary(updated)'!$B$2:$B$44,'Load summary(updated)'!$A$2:$A$44)</f>
        <v xml:space="preserve">35-Hydrostatic Vertical + Uplift Pressure ; WT at 5m Below GL </v>
      </c>
      <c r="L738" s="155" t="str">
        <f>VLOOKUP(Table2_2[[#This Row],[load_combination]],'Load summary(original) and Ref'!B:AV,47,0)</f>
        <v>UNEVEN WATER AND AIRCARFT LOAD, MIN VERT, MAX HORI,WL 1.5 L 4.5 R,SLS</v>
      </c>
    </row>
    <row r="739" spans="1:12" hidden="1" x14ac:dyDescent="0.3">
      <c r="A739" t="s">
        <v>16</v>
      </c>
      <c r="B739" s="155" t="s">
        <v>261</v>
      </c>
      <c r="C739" s="155" t="s">
        <v>262</v>
      </c>
      <c r="D739" s="155">
        <v>36</v>
      </c>
      <c r="E739" t="s">
        <v>263</v>
      </c>
      <c r="F739" s="155">
        <v>0</v>
      </c>
      <c r="G739" t="s">
        <v>264</v>
      </c>
      <c r="H739" t="s">
        <v>264</v>
      </c>
      <c r="I739" t="s">
        <v>264</v>
      </c>
      <c r="J739" t="s">
        <v>264</v>
      </c>
      <c r="K739" s="155" t="str">
        <f>_xlfn.XLOOKUP(Table2_2[[#This Row],[load_case]],'Load summary(updated)'!$B$2:$B$44,'Load summary(updated)'!$A$2:$A$44)</f>
        <v>36-Hydrostatic Lateral Pressure ( Left &amp; Right); WT at 5m Below GL</v>
      </c>
      <c r="L739" s="155" t="str">
        <f>VLOOKUP(Table2_2[[#This Row],[load_combination]],'Load summary(original) and Ref'!B:AV,47,0)</f>
        <v>UNEVEN WATER AND AIRCARFT LOAD, MIN VERT, MAX HORI,WL 1.5 L 4.5 R,SLS</v>
      </c>
    </row>
    <row r="740" spans="1:12" hidden="1" x14ac:dyDescent="0.3">
      <c r="A740" t="s">
        <v>16</v>
      </c>
      <c r="B740" s="155" t="s">
        <v>261</v>
      </c>
      <c r="C740" s="155" t="s">
        <v>262</v>
      </c>
      <c r="D740" s="155">
        <v>37</v>
      </c>
      <c r="E740" t="s">
        <v>263</v>
      </c>
      <c r="F740" s="155">
        <v>0</v>
      </c>
      <c r="G740" t="s">
        <v>264</v>
      </c>
      <c r="H740" t="s">
        <v>264</v>
      </c>
      <c r="I740" t="s">
        <v>264</v>
      </c>
      <c r="J740" t="s">
        <v>264</v>
      </c>
      <c r="K740" s="155" t="str">
        <f>_xlfn.XLOOKUP(Table2_2[[#This Row],[load_case]],'Load summary(updated)'!$B$2:$B$44,'Load summary(updated)'!$A$2:$A$44)</f>
        <v>37-Hydrostatic Vertical and Uplift (Roof &amp; Base); WT at 1.5m below GL due to excavation</v>
      </c>
      <c r="L740" s="155" t="str">
        <f>VLOOKUP(Table2_2[[#This Row],[load_combination]],'Load summary(original) and Ref'!B:AV,47,0)</f>
        <v>UNEVEN WATER AND AIRCARFT LOAD, MIN VERT, MAX HORI,WL 1.5 L 4.5 R,SLS</v>
      </c>
    </row>
    <row r="741" spans="1:12" hidden="1" x14ac:dyDescent="0.3">
      <c r="A741" s="180" t="s">
        <v>16</v>
      </c>
      <c r="B741" s="155" t="s">
        <v>261</v>
      </c>
      <c r="C741" s="155" t="s">
        <v>262</v>
      </c>
      <c r="D741" s="181">
        <v>38</v>
      </c>
      <c r="E741" t="s">
        <v>263</v>
      </c>
      <c r="F741" s="181">
        <v>1</v>
      </c>
      <c r="G741" t="s">
        <v>264</v>
      </c>
      <c r="H741" t="s">
        <v>264</v>
      </c>
      <c r="I741" t="s">
        <v>264</v>
      </c>
      <c r="J741" t="s">
        <v>264</v>
      </c>
      <c r="K741" s="178" t="str">
        <f>_xlfn.XLOOKUP(Table2_2[[#This Row],[load_case]],'Load summary(updated)'!$B$2:$B$44,'Load summary(updated)'!$A$2:$A$44)</f>
        <v>38-Hydrostatic Vertical Pressure (Roof); WT at 1.5m Below GL  &amp; 4.5m below GL (Right)</v>
      </c>
      <c r="L741" s="178" t="str">
        <f>VLOOKUP(Table2_2[[#This Row],[load_combination]],'Load summary(original) and Ref'!B:AV,47,0)</f>
        <v>UNEVEN WATER AND AIRCARFT LOAD, MIN VERT, MAX HORI,WL 1.5 L 4.5 R,SLS</v>
      </c>
    </row>
    <row r="742" spans="1:12" hidden="1" x14ac:dyDescent="0.3">
      <c r="A742" s="180" t="s">
        <v>16</v>
      </c>
      <c r="B742" s="155" t="s">
        <v>261</v>
      </c>
      <c r="C742" s="155" t="s">
        <v>262</v>
      </c>
      <c r="D742" s="181">
        <v>39</v>
      </c>
      <c r="E742" t="s">
        <v>263</v>
      </c>
      <c r="F742" s="181">
        <v>1</v>
      </c>
      <c r="G742" t="s">
        <v>264</v>
      </c>
      <c r="H742" t="s">
        <v>264</v>
      </c>
      <c r="I742" t="s">
        <v>264</v>
      </c>
      <c r="J742" t="s">
        <v>264</v>
      </c>
      <c r="K742" s="178" t="str">
        <f>_xlfn.XLOOKUP(Table2_2[[#This Row],[load_case]],'Load summary(updated)'!$B$2:$B$44,'Load summary(updated)'!$A$2:$A$44)</f>
        <v>39-Hydrostatic Lateral Pressure(Left &amp; Right); WT at 1.5m Below GL &amp; 4.5m below GL (Right)</v>
      </c>
      <c r="L742" s="178" t="str">
        <f>VLOOKUP(Table2_2[[#This Row],[load_combination]],'Load summary(original) and Ref'!B:AV,47,0)</f>
        <v>UNEVEN WATER AND AIRCARFT LOAD, MIN VERT, MAX HORI,WL 1.5 L 4.5 R,SLS</v>
      </c>
    </row>
    <row r="743" spans="1:12" hidden="1" x14ac:dyDescent="0.3">
      <c r="A743" s="180" t="s">
        <v>16</v>
      </c>
      <c r="B743" s="155" t="s">
        <v>261</v>
      </c>
      <c r="C743" s="155" t="s">
        <v>262</v>
      </c>
      <c r="D743" s="181">
        <v>40</v>
      </c>
      <c r="E743" t="s">
        <v>263</v>
      </c>
      <c r="F743" s="181">
        <v>1</v>
      </c>
      <c r="G743" t="s">
        <v>264</v>
      </c>
      <c r="H743" t="s">
        <v>264</v>
      </c>
      <c r="I743" t="s">
        <v>264</v>
      </c>
      <c r="J743" t="s">
        <v>264</v>
      </c>
      <c r="K743" s="178" t="str">
        <f>_xlfn.XLOOKUP(Table2_2[[#This Row],[load_case]],'Load summary(updated)'!$B$2:$B$44,'Load summary(updated)'!$A$2:$A$44)</f>
        <v>40-Uplift (Base); WT at 1.5m Below GL &amp; 4.5m below GL (Right)</v>
      </c>
      <c r="L743" s="178" t="str">
        <f>VLOOKUP(Table2_2[[#This Row],[load_combination]],'Load summary(original) and Ref'!B:AV,47,0)</f>
        <v>UNEVEN WATER AND AIRCARFT LOAD, MIN VERT, MAX HORI,WL 1.5 L 4.5 R,SLS</v>
      </c>
    </row>
    <row r="744" spans="1:12" hidden="1" x14ac:dyDescent="0.3">
      <c r="A744" t="s">
        <v>16</v>
      </c>
      <c r="B744" s="155" t="s">
        <v>261</v>
      </c>
      <c r="C744" s="155" t="s">
        <v>262</v>
      </c>
      <c r="D744" s="155">
        <v>41</v>
      </c>
      <c r="E744" t="s">
        <v>263</v>
      </c>
      <c r="F744" s="155">
        <v>0</v>
      </c>
      <c r="G744" t="s">
        <v>264</v>
      </c>
      <c r="H744" t="s">
        <v>264</v>
      </c>
      <c r="I744" t="s">
        <v>264</v>
      </c>
      <c r="J744" t="s">
        <v>264</v>
      </c>
      <c r="K744" s="155" t="str">
        <f>_xlfn.XLOOKUP(Table2_2[[#This Row],[load_case]],'Load summary(updated)'!$B$2:$B$44,'Load summary(updated)'!$A$2:$A$44)</f>
        <v>41-Hydrostatic Vertical Pressure (Roof); WT at 4.5m Below GL  &amp; 1.5m below GL (Right)</v>
      </c>
      <c r="L744" s="155" t="str">
        <f>VLOOKUP(Table2_2[[#This Row],[load_combination]],'Load summary(original) and Ref'!B:AV,47,0)</f>
        <v>UNEVEN WATER AND AIRCARFT LOAD, MIN VERT, MAX HORI,WL 1.5 L 4.5 R,SLS</v>
      </c>
    </row>
    <row r="745" spans="1:12" hidden="1" x14ac:dyDescent="0.3">
      <c r="A745" t="s">
        <v>16</v>
      </c>
      <c r="B745" s="155" t="s">
        <v>261</v>
      </c>
      <c r="C745" s="155" t="s">
        <v>262</v>
      </c>
      <c r="D745" s="155">
        <v>42</v>
      </c>
      <c r="E745" t="s">
        <v>263</v>
      </c>
      <c r="F745" s="155">
        <v>0</v>
      </c>
      <c r="G745" t="s">
        <v>264</v>
      </c>
      <c r="H745" t="s">
        <v>264</v>
      </c>
      <c r="I745" t="s">
        <v>264</v>
      </c>
      <c r="J745" t="s">
        <v>264</v>
      </c>
      <c r="K745" s="155" t="str">
        <f>_xlfn.XLOOKUP(Table2_2[[#This Row],[load_case]],'Load summary(updated)'!$B$2:$B$44,'Load summary(updated)'!$A$2:$A$44)</f>
        <v>42-Hydrostatic Lateral Pressure(Left &amp; Right); WT at 4.5m Below GL &amp; 1.5m below GL (Right)</v>
      </c>
      <c r="L745" s="155" t="str">
        <f>VLOOKUP(Table2_2[[#This Row],[load_combination]],'Load summary(original) and Ref'!B:AV,47,0)</f>
        <v>UNEVEN WATER AND AIRCARFT LOAD, MIN VERT, MAX HORI,WL 1.5 L 4.5 R,SLS</v>
      </c>
    </row>
    <row r="746" spans="1:12" hidden="1" x14ac:dyDescent="0.3">
      <c r="A746" t="s">
        <v>16</v>
      </c>
      <c r="B746" s="155" t="s">
        <v>261</v>
      </c>
      <c r="C746" s="155" t="s">
        <v>262</v>
      </c>
      <c r="D746" s="155">
        <v>43</v>
      </c>
      <c r="E746" t="s">
        <v>263</v>
      </c>
      <c r="F746" s="155">
        <v>0</v>
      </c>
      <c r="G746" t="s">
        <v>264</v>
      </c>
      <c r="H746" t="s">
        <v>264</v>
      </c>
      <c r="I746" t="s">
        <v>264</v>
      </c>
      <c r="J746" t="s">
        <v>264</v>
      </c>
      <c r="K746" s="155" t="str">
        <f>_xlfn.XLOOKUP(Table2_2[[#This Row],[load_case]],'Load summary(updated)'!$B$2:$B$44,'Load summary(updated)'!$A$2:$A$44)</f>
        <v>43-Uplift (Base); WT at 4.5m Below GL &amp; 1.5m below GL (Right)</v>
      </c>
      <c r="L746" s="155" t="str">
        <f>VLOOKUP(Table2_2[[#This Row],[load_combination]],'Load summary(original) and Ref'!B:AV,47,0)</f>
        <v>UNEVEN WATER AND AIRCARFT LOAD, MIN VERT, MAX HORI,WL 1.5 L 4.5 R,SLS</v>
      </c>
    </row>
    <row r="747" spans="1:12" hidden="1" x14ac:dyDescent="0.3">
      <c r="A747" s="180" t="s">
        <v>16</v>
      </c>
      <c r="B747" s="155" t="s">
        <v>261</v>
      </c>
      <c r="C747" s="155" t="s">
        <v>262</v>
      </c>
      <c r="D747" s="181">
        <v>51</v>
      </c>
      <c r="E747" t="s">
        <v>263</v>
      </c>
      <c r="F747" s="181">
        <v>1</v>
      </c>
      <c r="G747" t="s">
        <v>264</v>
      </c>
      <c r="H747" t="s">
        <v>264</v>
      </c>
      <c r="I747" t="s">
        <v>264</v>
      </c>
      <c r="J747" t="s">
        <v>264</v>
      </c>
      <c r="K747" s="178" t="str">
        <f>_xlfn.XLOOKUP(Table2_2[[#This Row],[load_case]],'Load summary(updated)'!$B$2:$B$44,'Load summary(updated)'!$A$2:$A$44)</f>
        <v>51-Internal Live Load</v>
      </c>
      <c r="L747" s="178" t="str">
        <f>VLOOKUP(Table2_2[[#This Row],[load_combination]],'Load summary(original) and Ref'!B:AV,47,0)</f>
        <v>UNEVEN WATER AND AIRCARFT LOAD, MIN VERT, MAX HORI,WL 1.5 L 4.5 R,SLS</v>
      </c>
    </row>
    <row r="748" spans="1:12" hidden="1" x14ac:dyDescent="0.3">
      <c r="A748" s="180" t="s">
        <v>16</v>
      </c>
      <c r="B748" s="155" t="s">
        <v>261</v>
      </c>
      <c r="C748" s="155" t="s">
        <v>262</v>
      </c>
      <c r="D748" s="181">
        <v>52</v>
      </c>
      <c r="E748" t="s">
        <v>263</v>
      </c>
      <c r="F748" s="181">
        <v>1</v>
      </c>
      <c r="G748" t="s">
        <v>264</v>
      </c>
      <c r="H748" t="s">
        <v>264</v>
      </c>
      <c r="I748" t="s">
        <v>264</v>
      </c>
      <c r="J748" t="s">
        <v>264</v>
      </c>
      <c r="K748" s="178" t="str">
        <f>_xlfn.XLOOKUP(Table2_2[[#This Row],[load_case]],'Load summary(updated)'!$B$2:$B$44,'Load summary(updated)'!$A$2:$A$44)</f>
        <v>52-Surcharge (Roof)</v>
      </c>
      <c r="L748" s="178" t="str">
        <f>VLOOKUP(Table2_2[[#This Row],[load_combination]],'Load summary(original) and Ref'!B:AV,47,0)</f>
        <v>UNEVEN WATER AND AIRCARFT LOAD, MIN VERT, MAX HORI,WL 1.5 L 4.5 R,SLS</v>
      </c>
    </row>
    <row r="749" spans="1:12" hidden="1" x14ac:dyDescent="0.3">
      <c r="A749" t="s">
        <v>16</v>
      </c>
      <c r="B749" s="155" t="s">
        <v>261</v>
      </c>
      <c r="C749" s="155" t="s">
        <v>262</v>
      </c>
      <c r="D749" s="155">
        <v>53</v>
      </c>
      <c r="E749" t="s">
        <v>263</v>
      </c>
      <c r="F749" s="155">
        <v>0</v>
      </c>
      <c r="G749" t="s">
        <v>264</v>
      </c>
      <c r="H749" t="s">
        <v>264</v>
      </c>
      <c r="I749" t="s">
        <v>264</v>
      </c>
      <c r="J749" t="s">
        <v>264</v>
      </c>
      <c r="K749" s="155" t="str">
        <f>_xlfn.XLOOKUP(Table2_2[[#This Row],[load_case]],'Load summary(updated)'!$B$2:$B$44,'Load summary(updated)'!$A$2:$A$44)</f>
        <v>53-Lateral Surcharge (Left &amp; Right)</v>
      </c>
      <c r="L749" s="155" t="str">
        <f>VLOOKUP(Table2_2[[#This Row],[load_combination]],'Load summary(original) and Ref'!B:AV,47,0)</f>
        <v>UNEVEN WATER AND AIRCARFT LOAD, MIN VERT, MAX HORI,WL 1.5 L 4.5 R,SLS</v>
      </c>
    </row>
    <row r="750" spans="1:12" hidden="1" x14ac:dyDescent="0.3">
      <c r="A750" s="180" t="s">
        <v>16</v>
      </c>
      <c r="B750" s="155" t="s">
        <v>261</v>
      </c>
      <c r="C750" s="155" t="s">
        <v>262</v>
      </c>
      <c r="D750" s="181">
        <v>54.1</v>
      </c>
      <c r="E750" t="s">
        <v>263</v>
      </c>
      <c r="F750" s="181">
        <v>1.5</v>
      </c>
      <c r="G750" t="s">
        <v>264</v>
      </c>
      <c r="H750" t="s">
        <v>264</v>
      </c>
      <c r="I750" t="s">
        <v>264</v>
      </c>
      <c r="J750" t="s">
        <v>264</v>
      </c>
      <c r="K750" s="178" t="str">
        <f>_xlfn.XLOOKUP(Table2_2[[#This Row],[load_case]],'Load summary(updated)'!$B$2:$B$44,'Load summary(updated)'!$A$2:$A$44)</f>
        <v>54-Lateral Surcharge (Left)  k0</v>
      </c>
      <c r="L750" s="178" t="str">
        <f>VLOOKUP(Table2_2[[#This Row],[load_combination]],'Load summary(original) and Ref'!B:AV,47,0)</f>
        <v>UNEVEN WATER AND AIRCARFT LOAD, MIN VERT, MAX HORI,WL 1.5 L 4.5 R,SLS</v>
      </c>
    </row>
    <row r="751" spans="1:12" hidden="1" x14ac:dyDescent="0.3">
      <c r="A751" t="s">
        <v>16</v>
      </c>
      <c r="B751" s="155" t="s">
        <v>261</v>
      </c>
      <c r="C751" s="155" t="s">
        <v>262</v>
      </c>
      <c r="D751" s="155">
        <v>54.2</v>
      </c>
      <c r="E751" t="s">
        <v>263</v>
      </c>
      <c r="F751" s="155">
        <v>0</v>
      </c>
      <c r="G751" t="s">
        <v>264</v>
      </c>
      <c r="H751" t="s">
        <v>264</v>
      </c>
      <c r="I751" t="s">
        <v>264</v>
      </c>
      <c r="J751" t="s">
        <v>264</v>
      </c>
      <c r="K751" s="155" t="str">
        <f>_xlfn.XLOOKUP(Table2_2[[#This Row],[load_case]],'Load summary(updated)'!$B$2:$B$44,'Load summary(updated)'!$A$2:$A$44)</f>
        <v>54-Lateral Surcharge (Left)  ka</v>
      </c>
      <c r="L751" s="155" t="str">
        <f>VLOOKUP(Table2_2[[#This Row],[load_combination]],'Load summary(original) and Ref'!B:AV,47,0)</f>
        <v>UNEVEN WATER AND AIRCARFT LOAD, MIN VERT, MAX HORI,WL 1.5 L 4.5 R,SLS</v>
      </c>
    </row>
    <row r="752" spans="1:12" hidden="1" x14ac:dyDescent="0.3">
      <c r="A752" t="s">
        <v>16</v>
      </c>
      <c r="B752" s="155" t="s">
        <v>261</v>
      </c>
      <c r="C752" s="155" t="s">
        <v>262</v>
      </c>
      <c r="D752" s="155">
        <v>55.1</v>
      </c>
      <c r="E752" t="s">
        <v>263</v>
      </c>
      <c r="F752" s="155">
        <v>0</v>
      </c>
      <c r="G752" t="s">
        <v>264</v>
      </c>
      <c r="H752" t="s">
        <v>264</v>
      </c>
      <c r="I752" t="s">
        <v>264</v>
      </c>
      <c r="J752" t="s">
        <v>264</v>
      </c>
      <c r="K752" s="155" t="str">
        <f>_xlfn.XLOOKUP(Table2_2[[#This Row],[load_case]],'Load summary(updated)'!$B$2:$B$44,'Load summary(updated)'!$A$2:$A$44)</f>
        <v>55-Lateral Surcharge (Right) k0</v>
      </c>
      <c r="L752" s="155" t="str">
        <f>VLOOKUP(Table2_2[[#This Row],[load_combination]],'Load summary(original) and Ref'!B:AV,47,0)</f>
        <v>UNEVEN WATER AND AIRCARFT LOAD, MIN VERT, MAX HORI,WL 1.5 L 4.5 R,SLS</v>
      </c>
    </row>
    <row r="753" spans="1:12" hidden="1" x14ac:dyDescent="0.3">
      <c r="A753" s="180" t="s">
        <v>16</v>
      </c>
      <c r="B753" s="155" t="s">
        <v>261</v>
      </c>
      <c r="C753" s="155" t="s">
        <v>262</v>
      </c>
      <c r="D753" s="181">
        <v>55.2</v>
      </c>
      <c r="E753" t="s">
        <v>263</v>
      </c>
      <c r="F753" s="181">
        <v>1.5</v>
      </c>
      <c r="G753" t="s">
        <v>264</v>
      </c>
      <c r="H753" t="s">
        <v>264</v>
      </c>
      <c r="I753" t="s">
        <v>264</v>
      </c>
      <c r="J753" t="s">
        <v>264</v>
      </c>
      <c r="K753" s="178" t="str">
        <f>_xlfn.XLOOKUP(Table2_2[[#This Row],[load_case]],'Load summary(updated)'!$B$2:$B$44,'Load summary(updated)'!$A$2:$A$44)</f>
        <v>55-Lateral Surcharge (Right) ka</v>
      </c>
      <c r="L753" s="178" t="str">
        <f>VLOOKUP(Table2_2[[#This Row],[load_combination]],'Load summary(original) and Ref'!B:AV,47,0)</f>
        <v>UNEVEN WATER AND AIRCARFT LOAD, MIN VERT, MAX HORI,WL 1.5 L 4.5 R,SLS</v>
      </c>
    </row>
    <row r="754" spans="1:12" hidden="1" x14ac:dyDescent="0.3">
      <c r="A754" t="s">
        <v>16</v>
      </c>
      <c r="B754" s="155" t="s">
        <v>261</v>
      </c>
      <c r="C754" s="155" t="s">
        <v>262</v>
      </c>
      <c r="D754" s="155">
        <v>56</v>
      </c>
      <c r="E754" t="s">
        <v>263</v>
      </c>
      <c r="F754" s="155">
        <v>0</v>
      </c>
      <c r="G754" t="s">
        <v>264</v>
      </c>
      <c r="H754" t="s">
        <v>264</v>
      </c>
      <c r="I754" t="s">
        <v>264</v>
      </c>
      <c r="J754" t="s">
        <v>264</v>
      </c>
      <c r="K754" s="155" t="str">
        <f>_xlfn.XLOOKUP(Table2_2[[#This Row],[load_case]],'Load summary(updated)'!$B$2:$B$44,'Load summary(updated)'!$A$2:$A$44)</f>
        <v>56-Construction Load (Roof)</v>
      </c>
      <c r="L754" s="155" t="str">
        <f>VLOOKUP(Table2_2[[#This Row],[load_combination]],'Load summary(original) and Ref'!B:AV,47,0)</f>
        <v>UNEVEN WATER AND AIRCARFT LOAD, MIN VERT, MAX HORI,WL 1.5 L 4.5 R,SLS</v>
      </c>
    </row>
    <row r="755" spans="1:12" hidden="1" x14ac:dyDescent="0.3">
      <c r="A755" t="s">
        <v>16</v>
      </c>
      <c r="B755" s="155" t="s">
        <v>261</v>
      </c>
      <c r="C755" s="155" t="s">
        <v>262</v>
      </c>
      <c r="D755" s="155">
        <v>57</v>
      </c>
      <c r="E755" t="s">
        <v>263</v>
      </c>
      <c r="F755" s="155">
        <v>0</v>
      </c>
      <c r="G755" t="s">
        <v>264</v>
      </c>
      <c r="H755" t="s">
        <v>264</v>
      </c>
      <c r="I755" t="s">
        <v>264</v>
      </c>
      <c r="J755" t="s">
        <v>264</v>
      </c>
      <c r="K755" s="155" t="str">
        <f>_xlfn.XLOOKUP(Table2_2[[#This Row],[load_case]],'Load summary(updated)'!$B$2:$B$44,'Load summary(updated)'!$A$2:$A$44)</f>
        <v>57-Lateral Construction (Left &amp; Right)</v>
      </c>
      <c r="L755" s="155" t="str">
        <f>VLOOKUP(Table2_2[[#This Row],[load_combination]],'Load summary(original) and Ref'!B:AV,47,0)</f>
        <v>UNEVEN WATER AND AIRCARFT LOAD, MIN VERT, MAX HORI,WL 1.5 L 4.5 R,SLS</v>
      </c>
    </row>
    <row r="756" spans="1:12" hidden="1" x14ac:dyDescent="0.3">
      <c r="A756" t="s">
        <v>16</v>
      </c>
      <c r="B756" s="155" t="s">
        <v>261</v>
      </c>
      <c r="C756" s="155" t="s">
        <v>262</v>
      </c>
      <c r="D756" s="155">
        <v>17.100000000000001</v>
      </c>
      <c r="E756" t="s">
        <v>263</v>
      </c>
      <c r="F756" s="155">
        <v>0</v>
      </c>
      <c r="G756" t="s">
        <v>264</v>
      </c>
      <c r="H756" t="s">
        <v>264</v>
      </c>
      <c r="I756" t="s">
        <v>264</v>
      </c>
      <c r="J756" t="s">
        <v>264</v>
      </c>
      <c r="K756" s="155" t="str">
        <f>_xlfn.XLOOKUP(Table2_2[[#This Row],[load_case]],'Load summary(updated)'!$B$2:$B$44,'Load summary(updated)'!$A$2:$A$44)</f>
        <v xml:space="preserve">Eff. Vertical Soil Pressure Roof, 4.5m excavation above Roof Slab </v>
      </c>
      <c r="L756" s="155" t="str">
        <f>VLOOKUP(Table2_2[[#This Row],[load_combination]],'Load summary(original) and Ref'!B:AV,47,0)</f>
        <v>UNEVEN WATER AND AIRCARFT LOAD, MIN VERT, MAX HORI,WL 1.5 L 4.5 R,SLS</v>
      </c>
    </row>
    <row r="757" spans="1:12" hidden="1" x14ac:dyDescent="0.3">
      <c r="A757" t="s">
        <v>16</v>
      </c>
      <c r="B757" s="155" t="s">
        <v>261</v>
      </c>
      <c r="C757" s="155" t="s">
        <v>262</v>
      </c>
      <c r="D757" s="155">
        <v>31.1</v>
      </c>
      <c r="E757" t="s">
        <v>263</v>
      </c>
      <c r="F757" s="155">
        <v>0</v>
      </c>
      <c r="G757" t="s">
        <v>264</v>
      </c>
      <c r="H757" t="s">
        <v>264</v>
      </c>
      <c r="I757" t="s">
        <v>264</v>
      </c>
      <c r="J757" t="s">
        <v>264</v>
      </c>
      <c r="K757" s="155" t="str">
        <f>_xlfn.XLOOKUP(Table2_2[[#This Row],[load_case]],'Load summary(updated)'!$B$2:$B$44,'Load summary(updated)'!$A$2:$A$44)</f>
        <v>Hydrostatic Vertical Roof, WT 4.5m BGL</v>
      </c>
      <c r="L757" s="155" t="str">
        <f>VLOOKUP(Table2_2[[#This Row],[load_combination]],'Load summary(original) and Ref'!B:AV,47,0)</f>
        <v>UNEVEN WATER AND AIRCARFT LOAD, MIN VERT, MAX HORI,WL 1.5 L 4.5 R,SLS</v>
      </c>
    </row>
    <row r="758" spans="1:12" hidden="1" x14ac:dyDescent="0.3">
      <c r="A758" s="180" t="s">
        <v>21</v>
      </c>
      <c r="B758" s="155" t="s">
        <v>261</v>
      </c>
      <c r="C758" s="155" t="s">
        <v>262</v>
      </c>
      <c r="D758" s="181">
        <v>1</v>
      </c>
      <c r="E758" t="s">
        <v>263</v>
      </c>
      <c r="F758" s="181">
        <v>1</v>
      </c>
      <c r="G758" t="s">
        <v>264</v>
      </c>
      <c r="H758" t="s">
        <v>264</v>
      </c>
      <c r="I758" t="s">
        <v>264</v>
      </c>
      <c r="J758" t="s">
        <v>264</v>
      </c>
      <c r="K758" s="178" t="str">
        <f>_xlfn.XLOOKUP(Table2_2[[#This Row],[load_case]],'Load summary(updated)'!$B$2:$B$44,'Load summary(updated)'!$A$2:$A$44)</f>
        <v>Self weight (Self-weight)</v>
      </c>
      <c r="L758" s="178" t="str">
        <f>VLOOKUP(Table2_2[[#This Row],[load_combination]],'Load summary(original) and Ref'!B:AV,47,0)</f>
        <v>UNEVEN WATER AND AIRCARFT LOAD, MIN VERT, MAX HORI,WL 4.5 L 1.5 R,SLS NO LL</v>
      </c>
    </row>
    <row r="759" spans="1:12" hidden="1" x14ac:dyDescent="0.3">
      <c r="A759" s="180" t="s">
        <v>21</v>
      </c>
      <c r="B759" s="155" t="s">
        <v>261</v>
      </c>
      <c r="C759" s="155" t="s">
        <v>262</v>
      </c>
      <c r="D759" s="181">
        <v>2</v>
      </c>
      <c r="E759" t="s">
        <v>263</v>
      </c>
      <c r="F759" s="181">
        <v>1</v>
      </c>
      <c r="G759" t="s">
        <v>264</v>
      </c>
      <c r="H759" t="s">
        <v>264</v>
      </c>
      <c r="I759" t="s">
        <v>264</v>
      </c>
      <c r="J759" t="s">
        <v>264</v>
      </c>
      <c r="K759" s="178" t="str">
        <f>_xlfn.XLOOKUP(Table2_2[[#This Row],[load_case]],'Load summary(updated)'!$B$2:$B$44,'Load summary(updated)'!$A$2:$A$44)</f>
        <v>Permanent Superimposed Dead Load (Self-weight)</v>
      </c>
      <c r="L759" s="178" t="str">
        <f>VLOOKUP(Table2_2[[#This Row],[load_combination]],'Load summary(original) and Ref'!B:AV,47,0)</f>
        <v>UNEVEN WATER AND AIRCARFT LOAD, MIN VERT, MAX HORI,WL 4.5 L 1.5 R,SLS NO LL</v>
      </c>
    </row>
    <row r="760" spans="1:12" hidden="1" x14ac:dyDescent="0.3">
      <c r="A760" s="180" t="s">
        <v>21</v>
      </c>
      <c r="B760" s="155" t="s">
        <v>261</v>
      </c>
      <c r="C760" s="155" t="s">
        <v>262</v>
      </c>
      <c r="D760" s="181">
        <v>3</v>
      </c>
      <c r="E760" t="s">
        <v>263</v>
      </c>
      <c r="F760" s="181">
        <v>1</v>
      </c>
      <c r="G760" t="s">
        <v>264</v>
      </c>
      <c r="H760" t="s">
        <v>264</v>
      </c>
      <c r="I760" t="s">
        <v>264</v>
      </c>
      <c r="J760" t="s">
        <v>264</v>
      </c>
      <c r="K760" s="178" t="str">
        <f>_xlfn.XLOOKUP(Table2_2[[#This Row],[load_case]],'Load summary(updated)'!$B$2:$B$44,'Load summary(updated)'!$A$2:$A$44)</f>
        <v>Pavement (Self-weight)</v>
      </c>
      <c r="L760" s="178" t="str">
        <f>VLOOKUP(Table2_2[[#This Row],[load_combination]],'Load summary(original) and Ref'!B:AV,47,0)</f>
        <v>UNEVEN WATER AND AIRCARFT LOAD, MIN VERT, MAX HORI,WL 4.5 L 1.5 R,SLS NO LL</v>
      </c>
    </row>
    <row r="761" spans="1:12" hidden="1" x14ac:dyDescent="0.3">
      <c r="A761" s="180" t="s">
        <v>21</v>
      </c>
      <c r="B761" s="155" t="s">
        <v>261</v>
      </c>
      <c r="C761" s="155" t="s">
        <v>262</v>
      </c>
      <c r="D761" s="181">
        <v>4</v>
      </c>
      <c r="E761" t="s">
        <v>263</v>
      </c>
      <c r="F761" s="181">
        <v>1</v>
      </c>
      <c r="G761" t="s">
        <v>264</v>
      </c>
      <c r="H761" t="s">
        <v>264</v>
      </c>
      <c r="I761" t="s">
        <v>264</v>
      </c>
      <c r="J761" t="s">
        <v>264</v>
      </c>
      <c r="K761" s="178" t="str">
        <f>_xlfn.XLOOKUP(Table2_2[[#This Row],[load_case]],'Load summary(updated)'!$B$2:$B$44,'Load summary(updated)'!$A$2:$A$44)</f>
        <v>Horizontal Soil Pressure  due to Pavement self-weight at Rest K0 (Self-
weight)</v>
      </c>
      <c r="L761" s="178" t="str">
        <f>VLOOKUP(Table2_2[[#This Row],[load_combination]],'Load summary(original) and Ref'!B:AV,47,0)</f>
        <v>UNEVEN WATER AND AIRCARFT LOAD, MIN VERT, MAX HORI,WL 4.5 L 1.5 R,SLS NO LL</v>
      </c>
    </row>
    <row r="762" spans="1:12" hidden="1" x14ac:dyDescent="0.3">
      <c r="A762" t="s">
        <v>21</v>
      </c>
      <c r="B762" s="155" t="s">
        <v>261</v>
      </c>
      <c r="C762" s="155" t="s">
        <v>262</v>
      </c>
      <c r="D762" s="155">
        <v>5</v>
      </c>
      <c r="E762" t="s">
        <v>263</v>
      </c>
      <c r="F762" s="155">
        <v>0</v>
      </c>
      <c r="G762" t="s">
        <v>264</v>
      </c>
      <c r="H762" t="s">
        <v>264</v>
      </c>
      <c r="I762" t="s">
        <v>264</v>
      </c>
      <c r="J762" t="s">
        <v>264</v>
      </c>
      <c r="K762" s="155" t="str">
        <f>_xlfn.XLOOKUP(Table2_2[[#This Row],[load_case]],'Load summary(updated)'!$B$2:$B$44,'Load summary(updated)'!$A$2:$A$44)</f>
        <v>Horizontal Soil Pressure due to Pavement self-weight at Active Ka (Self-
weight)</v>
      </c>
      <c r="L762" s="155" t="str">
        <f>VLOOKUP(Table2_2[[#This Row],[load_combination]],'Load summary(original) and Ref'!B:AV,47,0)</f>
        <v>UNEVEN WATER AND AIRCARFT LOAD, MIN VERT, MAX HORI,WL 4.5 L 1.5 R,SLS NO LL</v>
      </c>
    </row>
    <row r="763" spans="1:12" hidden="1" x14ac:dyDescent="0.3">
      <c r="A763" t="s">
        <v>21</v>
      </c>
      <c r="B763" s="155" t="s">
        <v>261</v>
      </c>
      <c r="C763" s="155" t="s">
        <v>262</v>
      </c>
      <c r="D763" s="155">
        <v>11</v>
      </c>
      <c r="E763" t="s">
        <v>263</v>
      </c>
      <c r="F763" s="155">
        <v>0</v>
      </c>
      <c r="G763" t="s">
        <v>264</v>
      </c>
      <c r="H763" t="s">
        <v>264</v>
      </c>
      <c r="I763" t="s">
        <v>264</v>
      </c>
      <c r="J763" t="s">
        <v>264</v>
      </c>
      <c r="K763" s="155" t="str">
        <f>_xlfn.XLOOKUP(Table2_2[[#This Row],[load_case]],'Load summary(updated)'!$B$2:$B$44,'Load summary(updated)'!$A$2:$A$44)</f>
        <v>Eff. Vertical Soil Pressure, WL at GL &amp; +1.0m &amp; base</v>
      </c>
      <c r="L763" s="155" t="str">
        <f>VLOOKUP(Table2_2[[#This Row],[load_combination]],'Load summary(original) and Ref'!B:AV,47,0)</f>
        <v>UNEVEN WATER AND AIRCARFT LOAD, MIN VERT, MAX HORI,WL 4.5 L 1.5 R,SLS NO LL</v>
      </c>
    </row>
    <row r="764" spans="1:12" hidden="1" x14ac:dyDescent="0.3">
      <c r="A764" t="s">
        <v>21</v>
      </c>
      <c r="B764" s="155" t="s">
        <v>261</v>
      </c>
      <c r="C764" s="155" t="s">
        <v>262</v>
      </c>
      <c r="D764" s="155">
        <v>12</v>
      </c>
      <c r="E764" t="s">
        <v>263</v>
      </c>
      <c r="F764" s="155">
        <v>0</v>
      </c>
      <c r="G764" t="s">
        <v>264</v>
      </c>
      <c r="H764" t="s">
        <v>264</v>
      </c>
      <c r="I764" t="s">
        <v>264</v>
      </c>
      <c r="J764" t="s">
        <v>264</v>
      </c>
      <c r="K764" s="155" t="str">
        <f>_xlfn.XLOOKUP(Table2_2[[#This Row],[load_case]],'Load summary(updated)'!$B$2:$B$44,'Load summary(updated)'!$A$2:$A$44)</f>
        <v>Eff. Horizontal Soil Pressure at Rest, K0, WL at GL &amp; +1.0m &amp; base L&amp;R</v>
      </c>
      <c r="L764" s="155" t="str">
        <f>VLOOKUP(Table2_2[[#This Row],[load_combination]],'Load summary(original) and Ref'!B:AV,47,0)</f>
        <v>UNEVEN WATER AND AIRCARFT LOAD, MIN VERT, MAX HORI,WL 4.5 L 1.5 R,SLS NO LL</v>
      </c>
    </row>
    <row r="765" spans="1:12" hidden="1" x14ac:dyDescent="0.3">
      <c r="A765" t="s">
        <v>21</v>
      </c>
      <c r="B765" s="155" t="s">
        <v>261</v>
      </c>
      <c r="C765" s="155" t="s">
        <v>262</v>
      </c>
      <c r="D765" s="155">
        <v>13</v>
      </c>
      <c r="E765" t="s">
        <v>263</v>
      </c>
      <c r="F765" s="155">
        <v>0</v>
      </c>
      <c r="G765" t="s">
        <v>264</v>
      </c>
      <c r="H765" t="s">
        <v>264</v>
      </c>
      <c r="I765" t="s">
        <v>264</v>
      </c>
      <c r="J765" t="s">
        <v>264</v>
      </c>
      <c r="K765" s="155" t="str">
        <f>_xlfn.XLOOKUP(Table2_2[[#This Row],[load_case]],'Load summary(updated)'!$B$2:$B$44,'Load summary(updated)'!$A$2:$A$44)</f>
        <v>Total Vertical Soil Pressure Roof, WT at 5.0m BGL</v>
      </c>
      <c r="L765" s="155" t="str">
        <f>VLOOKUP(Table2_2[[#This Row],[load_combination]],'Load summary(original) and Ref'!B:AV,47,0)</f>
        <v>UNEVEN WATER AND AIRCARFT LOAD, MIN VERT, MAX HORI,WL 4.5 L 1.5 R,SLS NO LL</v>
      </c>
    </row>
    <row r="766" spans="1:12" hidden="1" x14ac:dyDescent="0.3">
      <c r="A766" t="s">
        <v>21</v>
      </c>
      <c r="B766" s="155" t="s">
        <v>261</v>
      </c>
      <c r="C766" s="155" t="s">
        <v>262</v>
      </c>
      <c r="D766" s="155">
        <v>14</v>
      </c>
      <c r="E766" t="s">
        <v>263</v>
      </c>
      <c r="F766" s="155">
        <v>0</v>
      </c>
      <c r="G766" t="s">
        <v>264</v>
      </c>
      <c r="H766" t="s">
        <v>264</v>
      </c>
      <c r="I766" t="s">
        <v>264</v>
      </c>
      <c r="J766" t="s">
        <v>264</v>
      </c>
      <c r="K766" s="155" t="str">
        <f>_xlfn.XLOOKUP(Table2_2[[#This Row],[load_case]],'Load summary(updated)'!$B$2:$B$44,'Load summary(updated)'!$A$2:$A$44)</f>
        <v xml:space="preserve">Eff. Horizontal Soil Pressure at Active, Ka, WT at 5.0mBGL L&amp;R </v>
      </c>
      <c r="L766" s="155" t="str">
        <f>VLOOKUP(Table2_2[[#This Row],[load_combination]],'Load summary(original) and Ref'!B:AV,47,0)</f>
        <v>UNEVEN WATER AND AIRCARFT LOAD, MIN VERT, MAX HORI,WL 4.5 L 1.5 R,SLS NO LL</v>
      </c>
    </row>
    <row r="767" spans="1:12" hidden="1" x14ac:dyDescent="0.3">
      <c r="A767" t="s">
        <v>21</v>
      </c>
      <c r="B767" s="155" t="s">
        <v>261</v>
      </c>
      <c r="C767" s="155" t="s">
        <v>262</v>
      </c>
      <c r="D767" s="155">
        <v>15</v>
      </c>
      <c r="E767" t="s">
        <v>263</v>
      </c>
      <c r="F767" s="155">
        <v>0</v>
      </c>
      <c r="G767" t="s">
        <v>264</v>
      </c>
      <c r="H767" t="s">
        <v>264</v>
      </c>
      <c r="I767" t="s">
        <v>264</v>
      </c>
      <c r="J767" t="s">
        <v>264</v>
      </c>
      <c r="K767" s="155" t="str">
        <f>_xlfn.XLOOKUP(Table2_2[[#This Row],[load_case]],'Load summary(updated)'!$B$2:$B$44,'Load summary(updated)'!$A$2:$A$44)</f>
        <v>Eff. Vertical Soil Pressure, WL at base</v>
      </c>
      <c r="L767" s="155" t="str">
        <f>VLOOKUP(Table2_2[[#This Row],[load_combination]],'Load summary(original) and Ref'!B:AV,47,0)</f>
        <v>UNEVEN WATER AND AIRCARFT LOAD, MIN VERT, MAX HORI,WL 4.5 L 1.5 R,SLS NO LL</v>
      </c>
    </row>
    <row r="768" spans="1:12" hidden="1" x14ac:dyDescent="0.3">
      <c r="A768" t="s">
        <v>21</v>
      </c>
      <c r="B768" s="155" t="s">
        <v>261</v>
      </c>
      <c r="C768" s="155" t="s">
        <v>262</v>
      </c>
      <c r="D768" s="155">
        <v>16</v>
      </c>
      <c r="E768" t="s">
        <v>263</v>
      </c>
      <c r="F768" s="155">
        <v>0</v>
      </c>
      <c r="G768" t="s">
        <v>264</v>
      </c>
      <c r="H768" t="s">
        <v>264</v>
      </c>
      <c r="I768" t="s">
        <v>264</v>
      </c>
      <c r="J768" t="s">
        <v>264</v>
      </c>
      <c r="K768" s="155" t="str">
        <f>_xlfn.XLOOKUP(Table2_2[[#This Row],[load_case]],'Load summary(updated)'!$B$2:$B$44,'Load summary(updated)'!$A$2:$A$44)</f>
        <v>Eff. Horizontal Soil Pressure at Rest, K0, WL at base (L&amp;R)</v>
      </c>
      <c r="L768" s="155" t="str">
        <f>VLOOKUP(Table2_2[[#This Row],[load_combination]],'Load summary(original) and Ref'!B:AV,47,0)</f>
        <v>UNEVEN WATER AND AIRCARFT LOAD, MIN VERT, MAX HORI,WL 4.5 L 1.5 R,SLS NO LL</v>
      </c>
    </row>
    <row r="769" spans="1:12" hidden="1" x14ac:dyDescent="0.3">
      <c r="A769" t="s">
        <v>21</v>
      </c>
      <c r="B769" s="155" t="s">
        <v>261</v>
      </c>
      <c r="C769" s="155" t="s">
        <v>262</v>
      </c>
      <c r="D769" s="155">
        <v>17</v>
      </c>
      <c r="E769" t="s">
        <v>263</v>
      </c>
      <c r="F769" s="155">
        <v>0</v>
      </c>
      <c r="G769" t="s">
        <v>264</v>
      </c>
      <c r="H769" t="s">
        <v>264</v>
      </c>
      <c r="I769" t="s">
        <v>264</v>
      </c>
      <c r="J769" t="s">
        <v>264</v>
      </c>
      <c r="K769" s="155" t="str">
        <f>_xlfn.XLOOKUP(Table2_2[[#This Row],[load_case]],'Load summary(updated)'!$B$2:$B$44,'Load summary(updated)'!$A$2:$A$44)</f>
        <v xml:space="preserve">Eff. Vertical Soil Pressure Roof, 1.5m excavation above Roof Slab </v>
      </c>
      <c r="L769" s="155" t="str">
        <f>VLOOKUP(Table2_2[[#This Row],[load_combination]],'Load summary(original) and Ref'!B:AV,47,0)</f>
        <v>UNEVEN WATER AND AIRCARFT LOAD, MIN VERT, MAX HORI,WL 4.5 L 1.5 R,SLS NO LL</v>
      </c>
    </row>
    <row r="770" spans="1:12" hidden="1" x14ac:dyDescent="0.3">
      <c r="A770" t="s">
        <v>21</v>
      </c>
      <c r="B770" s="155" t="s">
        <v>261</v>
      </c>
      <c r="C770" s="155" t="s">
        <v>262</v>
      </c>
      <c r="D770" s="155">
        <v>18</v>
      </c>
      <c r="E770" t="s">
        <v>263</v>
      </c>
      <c r="F770" s="155">
        <v>0</v>
      </c>
      <c r="G770" t="s">
        <v>264</v>
      </c>
      <c r="H770" t="s">
        <v>264</v>
      </c>
      <c r="I770" t="s">
        <v>264</v>
      </c>
      <c r="J770" t="s">
        <v>264</v>
      </c>
      <c r="K770" s="155" t="str">
        <f>_xlfn.XLOOKUP(Table2_2[[#This Row],[load_case]],'Load summary(updated)'!$B$2:$B$44,'Load summary(updated)'!$A$2:$A$44)</f>
        <v xml:space="preserve">Eff. Vertical Soil Pressure, WT at 1.5mBGL (L) and 4.5mBGL (R) </v>
      </c>
      <c r="L770" s="155" t="str">
        <f>VLOOKUP(Table2_2[[#This Row],[load_combination]],'Load summary(original) and Ref'!B:AV,47,0)</f>
        <v>UNEVEN WATER AND AIRCARFT LOAD, MIN VERT, MAX HORI,WL 4.5 L 1.5 R,SLS NO LL</v>
      </c>
    </row>
    <row r="771" spans="1:12" hidden="1" x14ac:dyDescent="0.3">
      <c r="A771" t="s">
        <v>21</v>
      </c>
      <c r="B771" s="155" t="s">
        <v>261</v>
      </c>
      <c r="C771" s="155" t="s">
        <v>262</v>
      </c>
      <c r="D771" s="155">
        <v>19</v>
      </c>
      <c r="E771" t="s">
        <v>263</v>
      </c>
      <c r="F771" s="155">
        <v>0</v>
      </c>
      <c r="G771" t="s">
        <v>264</v>
      </c>
      <c r="H771" t="s">
        <v>264</v>
      </c>
      <c r="I771" t="s">
        <v>264</v>
      </c>
      <c r="J771" t="s">
        <v>264</v>
      </c>
      <c r="K771" s="155" t="str">
        <f>_xlfn.XLOOKUP(Table2_2[[#This Row],[load_case]],'Load summary(updated)'!$B$2:$B$44,'Load summary(updated)'!$A$2:$A$44)</f>
        <v>Eff. Horizontal Soil Pressure at Rest, K0, WT at 1.5mBGL (L) and 
4.5mBGL (R) L</v>
      </c>
      <c r="L771" s="155" t="str">
        <f>VLOOKUP(Table2_2[[#This Row],[load_combination]],'Load summary(original) and Ref'!B:AV,47,0)</f>
        <v>UNEVEN WATER AND AIRCARFT LOAD, MIN VERT, MAX HORI,WL 4.5 L 1.5 R,SLS NO LL</v>
      </c>
    </row>
    <row r="772" spans="1:12" hidden="1" x14ac:dyDescent="0.3">
      <c r="A772" t="s">
        <v>21</v>
      </c>
      <c r="B772" s="155" t="s">
        <v>261</v>
      </c>
      <c r="C772" s="155" t="s">
        <v>262</v>
      </c>
      <c r="D772" s="155">
        <v>20</v>
      </c>
      <c r="E772" t="s">
        <v>263</v>
      </c>
      <c r="F772" s="155">
        <v>0</v>
      </c>
      <c r="G772" t="s">
        <v>264</v>
      </c>
      <c r="H772" t="s">
        <v>264</v>
      </c>
      <c r="I772" t="s">
        <v>264</v>
      </c>
      <c r="J772" t="s">
        <v>264</v>
      </c>
      <c r="K772" s="155" t="str">
        <f>_xlfn.XLOOKUP(Table2_2[[#This Row],[load_case]],'Load summary(updated)'!$B$2:$B$44,'Load summary(updated)'!$A$2:$A$44)</f>
        <v xml:space="preserve">Eff. Horizontal Soil Pressure at Active, Ka,, WT at 1.5mBGL (L) and 
4.5mBGL (R) R </v>
      </c>
      <c r="L772" s="155" t="str">
        <f>VLOOKUP(Table2_2[[#This Row],[load_combination]],'Load summary(original) and Ref'!B:AV,47,0)</f>
        <v>UNEVEN WATER AND AIRCARFT LOAD, MIN VERT, MAX HORI,WL 4.5 L 1.5 R,SLS NO LL</v>
      </c>
    </row>
    <row r="773" spans="1:12" hidden="1" x14ac:dyDescent="0.3">
      <c r="A773" s="180" t="s">
        <v>21</v>
      </c>
      <c r="B773" s="155" t="s">
        <v>261</v>
      </c>
      <c r="C773" s="155" t="s">
        <v>262</v>
      </c>
      <c r="D773" s="181">
        <v>21</v>
      </c>
      <c r="E773" t="s">
        <v>263</v>
      </c>
      <c r="F773" s="181">
        <v>1</v>
      </c>
      <c r="G773" t="s">
        <v>264</v>
      </c>
      <c r="H773" t="s">
        <v>264</v>
      </c>
      <c r="I773" t="s">
        <v>264</v>
      </c>
      <c r="J773" t="s">
        <v>264</v>
      </c>
      <c r="K773" s="178" t="str">
        <f>_xlfn.XLOOKUP(Table2_2[[#This Row],[load_case]],'Load summary(updated)'!$B$2:$B$44,'Load summary(updated)'!$A$2:$A$44)</f>
        <v xml:space="preserve">Eff. Vertical Soil Pressure, WT at 1.5mBGL (R) and 4.5mBGL (L) </v>
      </c>
      <c r="L773" s="178" t="str">
        <f>VLOOKUP(Table2_2[[#This Row],[load_combination]],'Load summary(original) and Ref'!B:AV,47,0)</f>
        <v>UNEVEN WATER AND AIRCARFT LOAD, MIN VERT, MAX HORI,WL 4.5 L 1.5 R,SLS NO LL</v>
      </c>
    </row>
    <row r="774" spans="1:12" hidden="1" x14ac:dyDescent="0.3">
      <c r="A774" s="180" t="s">
        <v>21</v>
      </c>
      <c r="B774" s="155" t="s">
        <v>261</v>
      </c>
      <c r="C774" s="155" t="s">
        <v>262</v>
      </c>
      <c r="D774" s="181">
        <v>22</v>
      </c>
      <c r="E774" t="s">
        <v>263</v>
      </c>
      <c r="F774" s="181">
        <v>1</v>
      </c>
      <c r="G774" t="s">
        <v>264</v>
      </c>
      <c r="H774" t="s">
        <v>264</v>
      </c>
      <c r="I774" t="s">
        <v>264</v>
      </c>
      <c r="J774" t="s">
        <v>264</v>
      </c>
      <c r="K774" s="178" t="str">
        <f>_xlfn.XLOOKUP(Table2_2[[#This Row],[load_case]],'Load summary(updated)'!$B$2:$B$44,'Load summary(updated)'!$A$2:$A$44)</f>
        <v>Eff. Horizontal Soil Pressure at Rest, K0,, WT at 1.5mBGL (R) and 
4.5mBGL (L) R</v>
      </c>
      <c r="L774" s="178" t="str">
        <f>VLOOKUP(Table2_2[[#This Row],[load_combination]],'Load summary(original) and Ref'!B:AV,47,0)</f>
        <v>UNEVEN WATER AND AIRCARFT LOAD, MIN VERT, MAX HORI,WL 4.5 L 1.5 R,SLS NO LL</v>
      </c>
    </row>
    <row r="775" spans="1:12" hidden="1" x14ac:dyDescent="0.3">
      <c r="A775" s="180" t="s">
        <v>21</v>
      </c>
      <c r="B775" s="155" t="s">
        <v>261</v>
      </c>
      <c r="C775" s="155" t="s">
        <v>262</v>
      </c>
      <c r="D775" s="181">
        <v>23</v>
      </c>
      <c r="E775" t="s">
        <v>263</v>
      </c>
      <c r="F775" s="181">
        <v>1</v>
      </c>
      <c r="G775" t="s">
        <v>264</v>
      </c>
      <c r="H775" t="s">
        <v>264</v>
      </c>
      <c r="I775" t="s">
        <v>264</v>
      </c>
      <c r="J775" t="s">
        <v>264</v>
      </c>
      <c r="K775" s="178" t="str">
        <f>_xlfn.XLOOKUP(Table2_2[[#This Row],[load_case]],'Load summary(updated)'!$B$2:$B$44,'Load summary(updated)'!$A$2:$A$44)</f>
        <v>Eff. Horizontal Soil Pressure at Active, Ka,, WT at 1.5mBGL (R) and 
4.5mBGL (L)  L</v>
      </c>
      <c r="L775" s="178" t="str">
        <f>VLOOKUP(Table2_2[[#This Row],[load_combination]],'Load summary(original) and Ref'!B:AV,47,0)</f>
        <v>UNEVEN WATER AND AIRCARFT LOAD, MIN VERT, MAX HORI,WL 4.5 L 1.5 R,SLS NO LL</v>
      </c>
    </row>
    <row r="776" spans="1:12" hidden="1" x14ac:dyDescent="0.3">
      <c r="A776" t="s">
        <v>21</v>
      </c>
      <c r="B776" s="155" t="s">
        <v>261</v>
      </c>
      <c r="C776" s="155" t="s">
        <v>262</v>
      </c>
      <c r="D776" s="155">
        <v>31</v>
      </c>
      <c r="E776" t="s">
        <v>263</v>
      </c>
      <c r="F776" s="155">
        <v>0</v>
      </c>
      <c r="G776" t="s">
        <v>264</v>
      </c>
      <c r="H776" t="s">
        <v>264</v>
      </c>
      <c r="I776" t="s">
        <v>264</v>
      </c>
      <c r="J776" t="s">
        <v>264</v>
      </c>
      <c r="K776" s="155" t="str">
        <f>_xlfn.XLOOKUP(Table2_2[[#This Row],[load_case]],'Load summary(updated)'!$B$2:$B$44,'Load summary(updated)'!$A$2:$A$44)</f>
        <v xml:space="preserve">Hydrostatic Vertical Roof, WT at GL </v>
      </c>
      <c r="L776" s="155" t="str">
        <f>VLOOKUP(Table2_2[[#This Row],[load_combination]],'Load summary(original) and Ref'!B:AV,47,0)</f>
        <v>UNEVEN WATER AND AIRCARFT LOAD, MIN VERT, MAX HORI,WL 4.5 L 1.5 R,SLS NO LL</v>
      </c>
    </row>
    <row r="777" spans="1:12" hidden="1" x14ac:dyDescent="0.3">
      <c r="A777" t="s">
        <v>21</v>
      </c>
      <c r="B777" s="155" t="s">
        <v>261</v>
      </c>
      <c r="C777" s="155" t="s">
        <v>262</v>
      </c>
      <c r="D777" s="155">
        <v>32</v>
      </c>
      <c r="E777" t="s">
        <v>263</v>
      </c>
      <c r="F777" s="155">
        <v>0</v>
      </c>
      <c r="G777" t="s">
        <v>264</v>
      </c>
      <c r="H777" t="s">
        <v>264</v>
      </c>
      <c r="I777" t="s">
        <v>264</v>
      </c>
      <c r="J777" t="s">
        <v>264</v>
      </c>
      <c r="K777" s="155" t="str">
        <f>_xlfn.XLOOKUP(Table2_2[[#This Row],[load_case]],'Load summary(updated)'!$B$2:$B$44,'Load summary(updated)'!$A$2:$A$44)</f>
        <v xml:space="preserve">Hydrostatic Lateral , WT at GL L&amp;R </v>
      </c>
      <c r="L777" s="155" t="str">
        <f>VLOOKUP(Table2_2[[#This Row],[load_combination]],'Load summary(original) and Ref'!B:AV,47,0)</f>
        <v>UNEVEN WATER AND AIRCARFT LOAD, MIN VERT, MAX HORI,WL 4.5 L 1.5 R,SLS NO LL</v>
      </c>
    </row>
    <row r="778" spans="1:12" hidden="1" x14ac:dyDescent="0.3">
      <c r="A778" t="s">
        <v>21</v>
      </c>
      <c r="B778" s="155" t="s">
        <v>261</v>
      </c>
      <c r="C778" s="155" t="s">
        <v>262</v>
      </c>
      <c r="D778" s="155">
        <v>33</v>
      </c>
      <c r="E778" t="s">
        <v>263</v>
      </c>
      <c r="F778" s="155">
        <v>0</v>
      </c>
      <c r="G778" t="s">
        <v>264</v>
      </c>
      <c r="H778" t="s">
        <v>264</v>
      </c>
      <c r="I778" t="s">
        <v>264</v>
      </c>
      <c r="J778" t="s">
        <v>264</v>
      </c>
      <c r="K778" s="155" t="str">
        <f>_xlfn.XLOOKUP(Table2_2[[#This Row],[load_case]],'Load summary(updated)'!$B$2:$B$44,'Load summary(updated)'!$A$2:$A$44)</f>
        <v xml:space="preserve">Hydrostatic Uplift Base, WT at GL </v>
      </c>
      <c r="L778" s="155" t="str">
        <f>VLOOKUP(Table2_2[[#This Row],[load_combination]],'Load summary(original) and Ref'!B:AV,47,0)</f>
        <v>UNEVEN WATER AND AIRCARFT LOAD, MIN VERT, MAX HORI,WL 4.5 L 1.5 R,SLS NO LL</v>
      </c>
    </row>
    <row r="779" spans="1:12" hidden="1" x14ac:dyDescent="0.3">
      <c r="A779" t="s">
        <v>21</v>
      </c>
      <c r="B779" s="155" t="s">
        <v>261</v>
      </c>
      <c r="C779" s="155" t="s">
        <v>262</v>
      </c>
      <c r="D779" s="155">
        <v>34</v>
      </c>
      <c r="E779" t="s">
        <v>263</v>
      </c>
      <c r="F779" s="155">
        <v>0</v>
      </c>
      <c r="G779" t="s">
        <v>264</v>
      </c>
      <c r="H779" t="s">
        <v>264</v>
      </c>
      <c r="I779" t="s">
        <v>264</v>
      </c>
      <c r="J779" t="s">
        <v>264</v>
      </c>
      <c r="K779" s="155" t="str">
        <f>_xlfn.XLOOKUP(Table2_2[[#This Row],[load_case]],'Load summary(updated)'!$B$2:$B$44,'Load summary(updated)'!$A$2:$A$44)</f>
        <v>Hydrostatic Vertical Roof, WT at FL +1.0m,Hydrostatic Lateral , WT at FL +1.0m  L&amp;R, Hydrostatic Uplift Base, WT at FL +1.0m</v>
      </c>
      <c r="L779" s="155" t="str">
        <f>VLOOKUP(Table2_2[[#This Row],[load_combination]],'Load summary(original) and Ref'!B:AV,47,0)</f>
        <v>UNEVEN WATER AND AIRCARFT LOAD, MIN VERT, MAX HORI,WL 4.5 L 1.5 R,SLS NO LL</v>
      </c>
    </row>
    <row r="780" spans="1:12" hidden="1" x14ac:dyDescent="0.3">
      <c r="A780" t="s">
        <v>21</v>
      </c>
      <c r="B780" s="155" t="s">
        <v>261</v>
      </c>
      <c r="C780" s="155" t="s">
        <v>262</v>
      </c>
      <c r="D780" s="155">
        <v>35</v>
      </c>
      <c r="E780" t="s">
        <v>263</v>
      </c>
      <c r="F780" s="155">
        <v>0</v>
      </c>
      <c r="G780" t="s">
        <v>264</v>
      </c>
      <c r="H780" t="s">
        <v>264</v>
      </c>
      <c r="I780" t="s">
        <v>264</v>
      </c>
      <c r="J780" t="s">
        <v>264</v>
      </c>
      <c r="K780" s="155" t="str">
        <f>_xlfn.XLOOKUP(Table2_2[[#This Row],[load_case]],'Load summary(updated)'!$B$2:$B$44,'Load summary(updated)'!$A$2:$A$44)</f>
        <v xml:space="preserve">35-Hydrostatic Vertical + Uplift Pressure ; WT at 5m Below GL </v>
      </c>
      <c r="L780" s="155" t="str">
        <f>VLOOKUP(Table2_2[[#This Row],[load_combination]],'Load summary(original) and Ref'!B:AV,47,0)</f>
        <v>UNEVEN WATER AND AIRCARFT LOAD, MIN VERT, MAX HORI,WL 4.5 L 1.5 R,SLS NO LL</v>
      </c>
    </row>
    <row r="781" spans="1:12" hidden="1" x14ac:dyDescent="0.3">
      <c r="A781" t="s">
        <v>21</v>
      </c>
      <c r="B781" s="155" t="s">
        <v>261</v>
      </c>
      <c r="C781" s="155" t="s">
        <v>262</v>
      </c>
      <c r="D781" s="155">
        <v>36</v>
      </c>
      <c r="E781" t="s">
        <v>263</v>
      </c>
      <c r="F781" s="155">
        <v>0</v>
      </c>
      <c r="G781" t="s">
        <v>264</v>
      </c>
      <c r="H781" t="s">
        <v>264</v>
      </c>
      <c r="I781" t="s">
        <v>264</v>
      </c>
      <c r="J781" t="s">
        <v>264</v>
      </c>
      <c r="K781" s="155" t="str">
        <f>_xlfn.XLOOKUP(Table2_2[[#This Row],[load_case]],'Load summary(updated)'!$B$2:$B$44,'Load summary(updated)'!$A$2:$A$44)</f>
        <v>36-Hydrostatic Lateral Pressure ( Left &amp; Right); WT at 5m Below GL</v>
      </c>
      <c r="L781" s="155" t="str">
        <f>VLOOKUP(Table2_2[[#This Row],[load_combination]],'Load summary(original) and Ref'!B:AV,47,0)</f>
        <v>UNEVEN WATER AND AIRCARFT LOAD, MIN VERT, MAX HORI,WL 4.5 L 1.5 R,SLS NO LL</v>
      </c>
    </row>
    <row r="782" spans="1:12" hidden="1" x14ac:dyDescent="0.3">
      <c r="A782" t="s">
        <v>21</v>
      </c>
      <c r="B782" s="155" t="s">
        <v>261</v>
      </c>
      <c r="C782" s="155" t="s">
        <v>262</v>
      </c>
      <c r="D782" s="155">
        <v>37</v>
      </c>
      <c r="E782" t="s">
        <v>263</v>
      </c>
      <c r="F782" s="155">
        <v>0</v>
      </c>
      <c r="G782" t="s">
        <v>264</v>
      </c>
      <c r="H782" t="s">
        <v>264</v>
      </c>
      <c r="I782" t="s">
        <v>264</v>
      </c>
      <c r="J782" t="s">
        <v>264</v>
      </c>
      <c r="K782" s="155" t="str">
        <f>_xlfn.XLOOKUP(Table2_2[[#This Row],[load_case]],'Load summary(updated)'!$B$2:$B$44,'Load summary(updated)'!$A$2:$A$44)</f>
        <v>37-Hydrostatic Vertical and Uplift (Roof &amp; Base); WT at 1.5m below GL due to excavation</v>
      </c>
      <c r="L782" s="155" t="str">
        <f>VLOOKUP(Table2_2[[#This Row],[load_combination]],'Load summary(original) and Ref'!B:AV,47,0)</f>
        <v>UNEVEN WATER AND AIRCARFT LOAD, MIN VERT, MAX HORI,WL 4.5 L 1.5 R,SLS NO LL</v>
      </c>
    </row>
    <row r="783" spans="1:12" hidden="1" x14ac:dyDescent="0.3">
      <c r="A783" t="s">
        <v>21</v>
      </c>
      <c r="B783" s="155" t="s">
        <v>261</v>
      </c>
      <c r="C783" s="155" t="s">
        <v>262</v>
      </c>
      <c r="D783" s="155">
        <v>38</v>
      </c>
      <c r="E783" t="s">
        <v>263</v>
      </c>
      <c r="F783" s="155">
        <v>0</v>
      </c>
      <c r="G783" t="s">
        <v>264</v>
      </c>
      <c r="H783" t="s">
        <v>264</v>
      </c>
      <c r="I783" t="s">
        <v>264</v>
      </c>
      <c r="J783" t="s">
        <v>264</v>
      </c>
      <c r="K783" s="155" t="str">
        <f>_xlfn.XLOOKUP(Table2_2[[#This Row],[load_case]],'Load summary(updated)'!$B$2:$B$44,'Load summary(updated)'!$A$2:$A$44)</f>
        <v>38-Hydrostatic Vertical Pressure (Roof); WT at 1.5m Below GL  &amp; 4.5m below GL (Right)</v>
      </c>
      <c r="L783" s="155" t="str">
        <f>VLOOKUP(Table2_2[[#This Row],[load_combination]],'Load summary(original) and Ref'!B:AV,47,0)</f>
        <v>UNEVEN WATER AND AIRCARFT LOAD, MIN VERT, MAX HORI,WL 4.5 L 1.5 R,SLS NO LL</v>
      </c>
    </row>
    <row r="784" spans="1:12" hidden="1" x14ac:dyDescent="0.3">
      <c r="A784" t="s">
        <v>21</v>
      </c>
      <c r="B784" s="155" t="s">
        <v>261</v>
      </c>
      <c r="C784" s="155" t="s">
        <v>262</v>
      </c>
      <c r="D784" s="155">
        <v>39</v>
      </c>
      <c r="E784" t="s">
        <v>263</v>
      </c>
      <c r="F784" s="155">
        <v>0</v>
      </c>
      <c r="G784" t="s">
        <v>264</v>
      </c>
      <c r="H784" t="s">
        <v>264</v>
      </c>
      <c r="I784" t="s">
        <v>264</v>
      </c>
      <c r="J784" t="s">
        <v>264</v>
      </c>
      <c r="K784" s="155" t="str">
        <f>_xlfn.XLOOKUP(Table2_2[[#This Row],[load_case]],'Load summary(updated)'!$B$2:$B$44,'Load summary(updated)'!$A$2:$A$44)</f>
        <v>39-Hydrostatic Lateral Pressure(Left &amp; Right); WT at 1.5m Below GL &amp; 4.5m below GL (Right)</v>
      </c>
      <c r="L784" s="155" t="str">
        <f>VLOOKUP(Table2_2[[#This Row],[load_combination]],'Load summary(original) and Ref'!B:AV,47,0)</f>
        <v>UNEVEN WATER AND AIRCARFT LOAD, MIN VERT, MAX HORI,WL 4.5 L 1.5 R,SLS NO LL</v>
      </c>
    </row>
    <row r="785" spans="1:12" hidden="1" x14ac:dyDescent="0.3">
      <c r="A785" t="s">
        <v>21</v>
      </c>
      <c r="B785" s="155" t="s">
        <v>261</v>
      </c>
      <c r="C785" s="155" t="s">
        <v>262</v>
      </c>
      <c r="D785" s="155">
        <v>40</v>
      </c>
      <c r="E785" t="s">
        <v>263</v>
      </c>
      <c r="F785" s="155">
        <v>0</v>
      </c>
      <c r="G785" t="s">
        <v>264</v>
      </c>
      <c r="H785" t="s">
        <v>264</v>
      </c>
      <c r="I785" t="s">
        <v>264</v>
      </c>
      <c r="J785" t="s">
        <v>264</v>
      </c>
      <c r="K785" s="155" t="str">
        <f>_xlfn.XLOOKUP(Table2_2[[#This Row],[load_case]],'Load summary(updated)'!$B$2:$B$44,'Load summary(updated)'!$A$2:$A$44)</f>
        <v>40-Uplift (Base); WT at 1.5m Below GL &amp; 4.5m below GL (Right)</v>
      </c>
      <c r="L785" s="155" t="str">
        <f>VLOOKUP(Table2_2[[#This Row],[load_combination]],'Load summary(original) and Ref'!B:AV,47,0)</f>
        <v>UNEVEN WATER AND AIRCARFT LOAD, MIN VERT, MAX HORI,WL 4.5 L 1.5 R,SLS NO LL</v>
      </c>
    </row>
    <row r="786" spans="1:12" hidden="1" x14ac:dyDescent="0.3">
      <c r="A786" s="180" t="s">
        <v>21</v>
      </c>
      <c r="B786" s="155" t="s">
        <v>261</v>
      </c>
      <c r="C786" s="155" t="s">
        <v>262</v>
      </c>
      <c r="D786" s="181">
        <v>41</v>
      </c>
      <c r="E786" t="s">
        <v>263</v>
      </c>
      <c r="F786" s="181">
        <v>1</v>
      </c>
      <c r="G786" t="s">
        <v>264</v>
      </c>
      <c r="H786" t="s">
        <v>264</v>
      </c>
      <c r="I786" t="s">
        <v>264</v>
      </c>
      <c r="J786" t="s">
        <v>264</v>
      </c>
      <c r="K786" s="178" t="str">
        <f>_xlfn.XLOOKUP(Table2_2[[#This Row],[load_case]],'Load summary(updated)'!$B$2:$B$44,'Load summary(updated)'!$A$2:$A$44)</f>
        <v>41-Hydrostatic Vertical Pressure (Roof); WT at 4.5m Below GL  &amp; 1.5m below GL (Right)</v>
      </c>
      <c r="L786" s="178" t="str">
        <f>VLOOKUP(Table2_2[[#This Row],[load_combination]],'Load summary(original) and Ref'!B:AV,47,0)</f>
        <v>UNEVEN WATER AND AIRCARFT LOAD, MIN VERT, MAX HORI,WL 4.5 L 1.5 R,SLS NO LL</v>
      </c>
    </row>
    <row r="787" spans="1:12" hidden="1" x14ac:dyDescent="0.3">
      <c r="A787" s="180" t="s">
        <v>21</v>
      </c>
      <c r="B787" s="155" t="s">
        <v>261</v>
      </c>
      <c r="C787" s="155" t="s">
        <v>262</v>
      </c>
      <c r="D787" s="181">
        <v>42</v>
      </c>
      <c r="E787" t="s">
        <v>263</v>
      </c>
      <c r="F787" s="181">
        <v>1</v>
      </c>
      <c r="G787" t="s">
        <v>264</v>
      </c>
      <c r="H787" t="s">
        <v>264</v>
      </c>
      <c r="I787" t="s">
        <v>264</v>
      </c>
      <c r="J787" t="s">
        <v>264</v>
      </c>
      <c r="K787" s="178" t="str">
        <f>_xlfn.XLOOKUP(Table2_2[[#This Row],[load_case]],'Load summary(updated)'!$B$2:$B$44,'Load summary(updated)'!$A$2:$A$44)</f>
        <v>42-Hydrostatic Lateral Pressure(Left &amp; Right); WT at 4.5m Below GL &amp; 1.5m below GL (Right)</v>
      </c>
      <c r="L787" s="178" t="str">
        <f>VLOOKUP(Table2_2[[#This Row],[load_combination]],'Load summary(original) and Ref'!B:AV,47,0)</f>
        <v>UNEVEN WATER AND AIRCARFT LOAD, MIN VERT, MAX HORI,WL 4.5 L 1.5 R,SLS NO LL</v>
      </c>
    </row>
    <row r="788" spans="1:12" hidden="1" x14ac:dyDescent="0.3">
      <c r="A788" s="180" t="s">
        <v>21</v>
      </c>
      <c r="B788" s="155" t="s">
        <v>261</v>
      </c>
      <c r="C788" s="155" t="s">
        <v>262</v>
      </c>
      <c r="D788" s="181">
        <v>43</v>
      </c>
      <c r="E788" t="s">
        <v>263</v>
      </c>
      <c r="F788" s="181">
        <v>1</v>
      </c>
      <c r="G788" t="s">
        <v>264</v>
      </c>
      <c r="H788" t="s">
        <v>264</v>
      </c>
      <c r="I788" t="s">
        <v>264</v>
      </c>
      <c r="J788" t="s">
        <v>264</v>
      </c>
      <c r="K788" s="178" t="str">
        <f>_xlfn.XLOOKUP(Table2_2[[#This Row],[load_case]],'Load summary(updated)'!$B$2:$B$44,'Load summary(updated)'!$A$2:$A$44)</f>
        <v>43-Uplift (Base); WT at 4.5m Below GL &amp; 1.5m below GL (Right)</v>
      </c>
      <c r="L788" s="178" t="str">
        <f>VLOOKUP(Table2_2[[#This Row],[load_combination]],'Load summary(original) and Ref'!B:AV,47,0)</f>
        <v>UNEVEN WATER AND AIRCARFT LOAD, MIN VERT, MAX HORI,WL 4.5 L 1.5 R,SLS NO LL</v>
      </c>
    </row>
    <row r="789" spans="1:12" hidden="1" x14ac:dyDescent="0.3">
      <c r="A789" t="s">
        <v>21</v>
      </c>
      <c r="B789" s="155" t="s">
        <v>261</v>
      </c>
      <c r="C789" s="155" t="s">
        <v>262</v>
      </c>
      <c r="D789" s="155">
        <v>51</v>
      </c>
      <c r="E789" t="s">
        <v>263</v>
      </c>
      <c r="F789" s="155">
        <v>0</v>
      </c>
      <c r="G789" t="s">
        <v>264</v>
      </c>
      <c r="H789" t="s">
        <v>264</v>
      </c>
      <c r="I789" t="s">
        <v>264</v>
      </c>
      <c r="J789" t="s">
        <v>264</v>
      </c>
      <c r="K789" s="155" t="str">
        <f>_xlfn.XLOOKUP(Table2_2[[#This Row],[load_case]],'Load summary(updated)'!$B$2:$B$44,'Load summary(updated)'!$A$2:$A$44)</f>
        <v>51-Internal Live Load</v>
      </c>
      <c r="L789" s="155" t="str">
        <f>VLOOKUP(Table2_2[[#This Row],[load_combination]],'Load summary(original) and Ref'!B:AV,47,0)</f>
        <v>UNEVEN WATER AND AIRCARFT LOAD, MIN VERT, MAX HORI,WL 4.5 L 1.5 R,SLS NO LL</v>
      </c>
    </row>
    <row r="790" spans="1:12" hidden="1" x14ac:dyDescent="0.3">
      <c r="A790" t="s">
        <v>21</v>
      </c>
      <c r="B790" s="155" t="s">
        <v>261</v>
      </c>
      <c r="C790" s="155" t="s">
        <v>262</v>
      </c>
      <c r="D790" s="155">
        <v>52</v>
      </c>
      <c r="E790" t="s">
        <v>263</v>
      </c>
      <c r="F790" s="155">
        <v>0</v>
      </c>
      <c r="G790" t="s">
        <v>264</v>
      </c>
      <c r="H790" t="s">
        <v>264</v>
      </c>
      <c r="I790" t="s">
        <v>264</v>
      </c>
      <c r="J790" t="s">
        <v>264</v>
      </c>
      <c r="K790" s="155" t="str">
        <f>_xlfn.XLOOKUP(Table2_2[[#This Row],[load_case]],'Load summary(updated)'!$B$2:$B$44,'Load summary(updated)'!$A$2:$A$44)</f>
        <v>52-Surcharge (Roof)</v>
      </c>
      <c r="L790" s="155" t="str">
        <f>VLOOKUP(Table2_2[[#This Row],[load_combination]],'Load summary(original) and Ref'!B:AV,47,0)</f>
        <v>UNEVEN WATER AND AIRCARFT LOAD, MIN VERT, MAX HORI,WL 4.5 L 1.5 R,SLS NO LL</v>
      </c>
    </row>
    <row r="791" spans="1:12" hidden="1" x14ac:dyDescent="0.3">
      <c r="A791" t="s">
        <v>21</v>
      </c>
      <c r="B791" s="155" t="s">
        <v>261</v>
      </c>
      <c r="C791" s="155" t="s">
        <v>262</v>
      </c>
      <c r="D791" s="155">
        <v>53</v>
      </c>
      <c r="E791" t="s">
        <v>263</v>
      </c>
      <c r="F791" s="155">
        <v>0</v>
      </c>
      <c r="G791" t="s">
        <v>264</v>
      </c>
      <c r="H791" t="s">
        <v>264</v>
      </c>
      <c r="I791" t="s">
        <v>264</v>
      </c>
      <c r="J791" t="s">
        <v>264</v>
      </c>
      <c r="K791" s="155" t="str">
        <f>_xlfn.XLOOKUP(Table2_2[[#This Row],[load_case]],'Load summary(updated)'!$B$2:$B$44,'Load summary(updated)'!$A$2:$A$44)</f>
        <v>53-Lateral Surcharge (Left &amp; Right)</v>
      </c>
      <c r="L791" s="155" t="str">
        <f>VLOOKUP(Table2_2[[#This Row],[load_combination]],'Load summary(original) and Ref'!B:AV,47,0)</f>
        <v>UNEVEN WATER AND AIRCARFT LOAD, MIN VERT, MAX HORI,WL 4.5 L 1.5 R,SLS NO LL</v>
      </c>
    </row>
    <row r="792" spans="1:12" hidden="1" x14ac:dyDescent="0.3">
      <c r="A792" t="s">
        <v>21</v>
      </c>
      <c r="B792" s="155" t="s">
        <v>261</v>
      </c>
      <c r="C792" s="155" t="s">
        <v>262</v>
      </c>
      <c r="D792" s="155">
        <v>54.1</v>
      </c>
      <c r="E792" t="s">
        <v>263</v>
      </c>
      <c r="F792" s="155">
        <v>0</v>
      </c>
      <c r="G792" t="s">
        <v>264</v>
      </c>
      <c r="H792" t="s">
        <v>264</v>
      </c>
      <c r="I792" t="s">
        <v>264</v>
      </c>
      <c r="J792" t="s">
        <v>264</v>
      </c>
      <c r="K792" s="155" t="str">
        <f>_xlfn.XLOOKUP(Table2_2[[#This Row],[load_case]],'Load summary(updated)'!$B$2:$B$44,'Load summary(updated)'!$A$2:$A$44)</f>
        <v>54-Lateral Surcharge (Left)  k0</v>
      </c>
      <c r="L792" s="155" t="str">
        <f>VLOOKUP(Table2_2[[#This Row],[load_combination]],'Load summary(original) and Ref'!B:AV,47,0)</f>
        <v>UNEVEN WATER AND AIRCARFT LOAD, MIN VERT, MAX HORI,WL 4.5 L 1.5 R,SLS NO LL</v>
      </c>
    </row>
    <row r="793" spans="1:12" hidden="1" x14ac:dyDescent="0.3">
      <c r="A793" s="180" t="s">
        <v>21</v>
      </c>
      <c r="B793" s="155" t="s">
        <v>261</v>
      </c>
      <c r="C793" s="155" t="s">
        <v>262</v>
      </c>
      <c r="D793" s="181">
        <v>54.2</v>
      </c>
      <c r="E793" t="s">
        <v>263</v>
      </c>
      <c r="F793" s="181">
        <v>1</v>
      </c>
      <c r="G793" t="s">
        <v>264</v>
      </c>
      <c r="H793" t="s">
        <v>264</v>
      </c>
      <c r="I793" t="s">
        <v>264</v>
      </c>
      <c r="J793" t="s">
        <v>264</v>
      </c>
      <c r="K793" s="178" t="str">
        <f>_xlfn.XLOOKUP(Table2_2[[#This Row],[load_case]],'Load summary(updated)'!$B$2:$B$44,'Load summary(updated)'!$A$2:$A$44)</f>
        <v>54-Lateral Surcharge (Left)  ka</v>
      </c>
      <c r="L793" s="178" t="str">
        <f>VLOOKUP(Table2_2[[#This Row],[load_combination]],'Load summary(original) and Ref'!B:AV,47,0)</f>
        <v>UNEVEN WATER AND AIRCARFT LOAD, MIN VERT, MAX HORI,WL 4.5 L 1.5 R,SLS NO LL</v>
      </c>
    </row>
    <row r="794" spans="1:12" hidden="1" x14ac:dyDescent="0.3">
      <c r="A794" s="180" t="s">
        <v>21</v>
      </c>
      <c r="B794" s="155" t="s">
        <v>261</v>
      </c>
      <c r="C794" s="155" t="s">
        <v>262</v>
      </c>
      <c r="D794" s="181">
        <v>55.1</v>
      </c>
      <c r="E794" t="s">
        <v>263</v>
      </c>
      <c r="F794" s="181">
        <v>1</v>
      </c>
      <c r="G794" t="s">
        <v>264</v>
      </c>
      <c r="H794" t="s">
        <v>264</v>
      </c>
      <c r="I794" t="s">
        <v>264</v>
      </c>
      <c r="J794" t="s">
        <v>264</v>
      </c>
      <c r="K794" s="178" t="str">
        <f>_xlfn.XLOOKUP(Table2_2[[#This Row],[load_case]],'Load summary(updated)'!$B$2:$B$44,'Load summary(updated)'!$A$2:$A$44)</f>
        <v>55-Lateral Surcharge (Right) k0</v>
      </c>
      <c r="L794" s="178" t="str">
        <f>VLOOKUP(Table2_2[[#This Row],[load_combination]],'Load summary(original) and Ref'!B:AV,47,0)</f>
        <v>UNEVEN WATER AND AIRCARFT LOAD, MIN VERT, MAX HORI,WL 4.5 L 1.5 R,SLS NO LL</v>
      </c>
    </row>
    <row r="795" spans="1:12" hidden="1" x14ac:dyDescent="0.3">
      <c r="A795" t="s">
        <v>21</v>
      </c>
      <c r="B795" s="155" t="s">
        <v>261</v>
      </c>
      <c r="C795" s="155" t="s">
        <v>262</v>
      </c>
      <c r="D795" s="155">
        <v>55.2</v>
      </c>
      <c r="E795" t="s">
        <v>263</v>
      </c>
      <c r="F795" s="155">
        <v>0</v>
      </c>
      <c r="G795" t="s">
        <v>264</v>
      </c>
      <c r="H795" t="s">
        <v>264</v>
      </c>
      <c r="I795" t="s">
        <v>264</v>
      </c>
      <c r="J795" t="s">
        <v>264</v>
      </c>
      <c r="K795" s="155" t="str">
        <f>_xlfn.XLOOKUP(Table2_2[[#This Row],[load_case]],'Load summary(updated)'!$B$2:$B$44,'Load summary(updated)'!$A$2:$A$44)</f>
        <v>55-Lateral Surcharge (Right) ka</v>
      </c>
      <c r="L795" s="155" t="str">
        <f>VLOOKUP(Table2_2[[#This Row],[load_combination]],'Load summary(original) and Ref'!B:AV,47,0)</f>
        <v>UNEVEN WATER AND AIRCARFT LOAD, MIN VERT, MAX HORI,WL 4.5 L 1.5 R,SLS NO LL</v>
      </c>
    </row>
    <row r="796" spans="1:12" hidden="1" x14ac:dyDescent="0.3">
      <c r="A796" t="s">
        <v>21</v>
      </c>
      <c r="B796" s="155" t="s">
        <v>261</v>
      </c>
      <c r="C796" s="155" t="s">
        <v>262</v>
      </c>
      <c r="D796" s="155">
        <v>56</v>
      </c>
      <c r="E796" t="s">
        <v>263</v>
      </c>
      <c r="F796" s="155">
        <v>0</v>
      </c>
      <c r="G796" t="s">
        <v>264</v>
      </c>
      <c r="H796" t="s">
        <v>264</v>
      </c>
      <c r="I796" t="s">
        <v>264</v>
      </c>
      <c r="J796" t="s">
        <v>264</v>
      </c>
      <c r="K796" s="155" t="str">
        <f>_xlfn.XLOOKUP(Table2_2[[#This Row],[load_case]],'Load summary(updated)'!$B$2:$B$44,'Load summary(updated)'!$A$2:$A$44)</f>
        <v>56-Construction Load (Roof)</v>
      </c>
      <c r="L796" s="155" t="str">
        <f>VLOOKUP(Table2_2[[#This Row],[load_combination]],'Load summary(original) and Ref'!B:AV,47,0)</f>
        <v>UNEVEN WATER AND AIRCARFT LOAD, MIN VERT, MAX HORI,WL 4.5 L 1.5 R,SLS NO LL</v>
      </c>
    </row>
    <row r="797" spans="1:12" hidden="1" x14ac:dyDescent="0.3">
      <c r="A797" t="s">
        <v>21</v>
      </c>
      <c r="B797" s="155" t="s">
        <v>261</v>
      </c>
      <c r="C797" s="155" t="s">
        <v>262</v>
      </c>
      <c r="D797" s="155">
        <v>57</v>
      </c>
      <c r="E797" t="s">
        <v>263</v>
      </c>
      <c r="F797" s="155">
        <v>0</v>
      </c>
      <c r="G797" t="s">
        <v>264</v>
      </c>
      <c r="H797" t="s">
        <v>264</v>
      </c>
      <c r="I797" t="s">
        <v>264</v>
      </c>
      <c r="J797" t="s">
        <v>264</v>
      </c>
      <c r="K797" s="155" t="str">
        <f>_xlfn.XLOOKUP(Table2_2[[#This Row],[load_case]],'Load summary(updated)'!$B$2:$B$44,'Load summary(updated)'!$A$2:$A$44)</f>
        <v>57-Lateral Construction (Left &amp; Right)</v>
      </c>
      <c r="L797" s="155" t="str">
        <f>VLOOKUP(Table2_2[[#This Row],[load_combination]],'Load summary(original) and Ref'!B:AV,47,0)</f>
        <v>UNEVEN WATER AND AIRCARFT LOAD, MIN VERT, MAX HORI,WL 4.5 L 1.5 R,SLS NO LL</v>
      </c>
    </row>
    <row r="798" spans="1:12" hidden="1" x14ac:dyDescent="0.3">
      <c r="A798" t="s">
        <v>21</v>
      </c>
      <c r="B798" s="155" t="s">
        <v>261</v>
      </c>
      <c r="C798" s="155" t="s">
        <v>262</v>
      </c>
      <c r="D798" s="155">
        <v>17.100000000000001</v>
      </c>
      <c r="E798" t="s">
        <v>263</v>
      </c>
      <c r="F798" s="155">
        <v>0</v>
      </c>
      <c r="G798" t="s">
        <v>264</v>
      </c>
      <c r="H798" t="s">
        <v>264</v>
      </c>
      <c r="I798" t="s">
        <v>264</v>
      </c>
      <c r="J798" t="s">
        <v>264</v>
      </c>
      <c r="K798" s="155" t="str">
        <f>_xlfn.XLOOKUP(Table2_2[[#This Row],[load_case]],'Load summary(updated)'!$B$2:$B$44,'Load summary(updated)'!$A$2:$A$44)</f>
        <v xml:space="preserve">Eff. Vertical Soil Pressure Roof, 4.5m excavation above Roof Slab </v>
      </c>
      <c r="L798" s="155" t="str">
        <f>VLOOKUP(Table2_2[[#This Row],[load_combination]],'Load summary(original) and Ref'!B:AV,47,0)</f>
        <v>UNEVEN WATER AND AIRCARFT LOAD, MIN VERT, MAX HORI,WL 4.5 L 1.5 R,SLS NO LL</v>
      </c>
    </row>
    <row r="799" spans="1:12" hidden="1" x14ac:dyDescent="0.3">
      <c r="A799" t="s">
        <v>21</v>
      </c>
      <c r="B799" s="155" t="s">
        <v>261</v>
      </c>
      <c r="C799" s="155" t="s">
        <v>262</v>
      </c>
      <c r="D799" s="155">
        <v>31.1</v>
      </c>
      <c r="E799" t="s">
        <v>263</v>
      </c>
      <c r="F799" s="155">
        <v>0</v>
      </c>
      <c r="G799" t="s">
        <v>264</v>
      </c>
      <c r="H799" t="s">
        <v>264</v>
      </c>
      <c r="I799" t="s">
        <v>264</v>
      </c>
      <c r="J799" t="s">
        <v>264</v>
      </c>
      <c r="K799" s="155" t="str">
        <f>_xlfn.XLOOKUP(Table2_2[[#This Row],[load_case]],'Load summary(updated)'!$B$2:$B$44,'Load summary(updated)'!$A$2:$A$44)</f>
        <v>Hydrostatic Vertical Roof, WT 4.5m BGL</v>
      </c>
      <c r="L799" s="155" t="str">
        <f>VLOOKUP(Table2_2[[#This Row],[load_combination]],'Load summary(original) and Ref'!B:AV,47,0)</f>
        <v>UNEVEN WATER AND AIRCARFT LOAD, MIN VERT, MAX HORI,WL 4.5 L 1.5 R,SLS NO LL</v>
      </c>
    </row>
    <row r="800" spans="1:12" hidden="1" x14ac:dyDescent="0.3">
      <c r="A800" s="180" t="s">
        <v>20</v>
      </c>
      <c r="B800" s="155" t="s">
        <v>261</v>
      </c>
      <c r="C800" s="155" t="s">
        <v>262</v>
      </c>
      <c r="D800" s="181">
        <v>1</v>
      </c>
      <c r="E800" t="s">
        <v>263</v>
      </c>
      <c r="F800" s="181">
        <v>1</v>
      </c>
      <c r="G800" t="s">
        <v>264</v>
      </c>
      <c r="H800" t="s">
        <v>264</v>
      </c>
      <c r="I800" t="s">
        <v>264</v>
      </c>
      <c r="J800" t="s">
        <v>264</v>
      </c>
      <c r="K800" s="178" t="str">
        <f>_xlfn.XLOOKUP(Table2_2[[#This Row],[load_case]],'Load summary(updated)'!$B$2:$B$44,'Load summary(updated)'!$A$2:$A$44)</f>
        <v>Self weight (Self-weight)</v>
      </c>
      <c r="L800" s="178" t="str">
        <f>VLOOKUP(Table2_2[[#This Row],[load_combination]],'Load summary(original) and Ref'!B:AV,47,0)</f>
        <v>UNEVEN WATER AND AIRCARFT LOAD, MIN VERT, MAX HORI,WL 4.5 L 1.5 R,SLS</v>
      </c>
    </row>
    <row r="801" spans="1:12" hidden="1" x14ac:dyDescent="0.3">
      <c r="A801" s="180" t="s">
        <v>20</v>
      </c>
      <c r="B801" s="155" t="s">
        <v>261</v>
      </c>
      <c r="C801" s="155" t="s">
        <v>262</v>
      </c>
      <c r="D801" s="181">
        <v>2</v>
      </c>
      <c r="E801" t="s">
        <v>263</v>
      </c>
      <c r="F801" s="181">
        <v>1</v>
      </c>
      <c r="G801" t="s">
        <v>264</v>
      </c>
      <c r="H801" t="s">
        <v>264</v>
      </c>
      <c r="I801" t="s">
        <v>264</v>
      </c>
      <c r="J801" t="s">
        <v>264</v>
      </c>
      <c r="K801" s="178" t="str">
        <f>_xlfn.XLOOKUP(Table2_2[[#This Row],[load_case]],'Load summary(updated)'!$B$2:$B$44,'Load summary(updated)'!$A$2:$A$44)</f>
        <v>Permanent Superimposed Dead Load (Self-weight)</v>
      </c>
      <c r="L801" s="178" t="str">
        <f>VLOOKUP(Table2_2[[#This Row],[load_combination]],'Load summary(original) and Ref'!B:AV,47,0)</f>
        <v>UNEVEN WATER AND AIRCARFT LOAD, MIN VERT, MAX HORI,WL 4.5 L 1.5 R,SLS</v>
      </c>
    </row>
    <row r="802" spans="1:12" hidden="1" x14ac:dyDescent="0.3">
      <c r="A802" s="180" t="s">
        <v>20</v>
      </c>
      <c r="B802" s="155" t="s">
        <v>261</v>
      </c>
      <c r="C802" s="155" t="s">
        <v>262</v>
      </c>
      <c r="D802" s="181">
        <v>3</v>
      </c>
      <c r="E802" t="s">
        <v>263</v>
      </c>
      <c r="F802" s="181">
        <v>1</v>
      </c>
      <c r="G802" t="s">
        <v>264</v>
      </c>
      <c r="H802" t="s">
        <v>264</v>
      </c>
      <c r="I802" t="s">
        <v>264</v>
      </c>
      <c r="J802" t="s">
        <v>264</v>
      </c>
      <c r="K802" s="178" t="str">
        <f>_xlfn.XLOOKUP(Table2_2[[#This Row],[load_case]],'Load summary(updated)'!$B$2:$B$44,'Load summary(updated)'!$A$2:$A$44)</f>
        <v>Pavement (Self-weight)</v>
      </c>
      <c r="L802" s="178" t="str">
        <f>VLOOKUP(Table2_2[[#This Row],[load_combination]],'Load summary(original) and Ref'!B:AV,47,0)</f>
        <v>UNEVEN WATER AND AIRCARFT LOAD, MIN VERT, MAX HORI,WL 4.5 L 1.5 R,SLS</v>
      </c>
    </row>
    <row r="803" spans="1:12" hidden="1" x14ac:dyDescent="0.3">
      <c r="A803" s="180" t="s">
        <v>20</v>
      </c>
      <c r="B803" s="155" t="s">
        <v>261</v>
      </c>
      <c r="C803" s="155" t="s">
        <v>262</v>
      </c>
      <c r="D803" s="181">
        <v>4</v>
      </c>
      <c r="E803" t="s">
        <v>263</v>
      </c>
      <c r="F803" s="181">
        <v>1</v>
      </c>
      <c r="G803" t="s">
        <v>264</v>
      </c>
      <c r="H803" t="s">
        <v>264</v>
      </c>
      <c r="I803" t="s">
        <v>264</v>
      </c>
      <c r="J803" t="s">
        <v>264</v>
      </c>
      <c r="K803" s="178" t="str">
        <f>_xlfn.XLOOKUP(Table2_2[[#This Row],[load_case]],'Load summary(updated)'!$B$2:$B$44,'Load summary(updated)'!$A$2:$A$44)</f>
        <v>Horizontal Soil Pressure  due to Pavement self-weight at Rest K0 (Self-
weight)</v>
      </c>
      <c r="L803" s="178" t="str">
        <f>VLOOKUP(Table2_2[[#This Row],[load_combination]],'Load summary(original) and Ref'!B:AV,47,0)</f>
        <v>UNEVEN WATER AND AIRCARFT LOAD, MIN VERT, MAX HORI,WL 4.5 L 1.5 R,SLS</v>
      </c>
    </row>
    <row r="804" spans="1:12" hidden="1" x14ac:dyDescent="0.3">
      <c r="A804" t="s">
        <v>20</v>
      </c>
      <c r="B804" s="155" t="s">
        <v>261</v>
      </c>
      <c r="C804" s="155" t="s">
        <v>262</v>
      </c>
      <c r="D804" s="155">
        <v>5</v>
      </c>
      <c r="E804" t="s">
        <v>263</v>
      </c>
      <c r="F804" s="155">
        <v>0</v>
      </c>
      <c r="G804" t="s">
        <v>264</v>
      </c>
      <c r="H804" t="s">
        <v>264</v>
      </c>
      <c r="I804" t="s">
        <v>264</v>
      </c>
      <c r="J804" t="s">
        <v>264</v>
      </c>
      <c r="K804" s="155" t="str">
        <f>_xlfn.XLOOKUP(Table2_2[[#This Row],[load_case]],'Load summary(updated)'!$B$2:$B$44,'Load summary(updated)'!$A$2:$A$44)</f>
        <v>Horizontal Soil Pressure due to Pavement self-weight at Active Ka (Self-
weight)</v>
      </c>
      <c r="L804" s="155" t="str">
        <f>VLOOKUP(Table2_2[[#This Row],[load_combination]],'Load summary(original) and Ref'!B:AV,47,0)</f>
        <v>UNEVEN WATER AND AIRCARFT LOAD, MIN VERT, MAX HORI,WL 4.5 L 1.5 R,SLS</v>
      </c>
    </row>
    <row r="805" spans="1:12" hidden="1" x14ac:dyDescent="0.3">
      <c r="A805" t="s">
        <v>20</v>
      </c>
      <c r="B805" s="155" t="s">
        <v>261</v>
      </c>
      <c r="C805" s="155" t="s">
        <v>262</v>
      </c>
      <c r="D805" s="155">
        <v>11</v>
      </c>
      <c r="E805" t="s">
        <v>263</v>
      </c>
      <c r="F805" s="155">
        <v>0</v>
      </c>
      <c r="G805" t="s">
        <v>264</v>
      </c>
      <c r="H805" t="s">
        <v>264</v>
      </c>
      <c r="I805" t="s">
        <v>264</v>
      </c>
      <c r="J805" t="s">
        <v>264</v>
      </c>
      <c r="K805" s="155" t="str">
        <f>_xlfn.XLOOKUP(Table2_2[[#This Row],[load_case]],'Load summary(updated)'!$B$2:$B$44,'Load summary(updated)'!$A$2:$A$44)</f>
        <v>Eff. Vertical Soil Pressure, WL at GL &amp; +1.0m &amp; base</v>
      </c>
      <c r="L805" s="155" t="str">
        <f>VLOOKUP(Table2_2[[#This Row],[load_combination]],'Load summary(original) and Ref'!B:AV,47,0)</f>
        <v>UNEVEN WATER AND AIRCARFT LOAD, MIN VERT, MAX HORI,WL 4.5 L 1.5 R,SLS</v>
      </c>
    </row>
    <row r="806" spans="1:12" hidden="1" x14ac:dyDescent="0.3">
      <c r="A806" t="s">
        <v>20</v>
      </c>
      <c r="B806" s="155" t="s">
        <v>261</v>
      </c>
      <c r="C806" s="155" t="s">
        <v>262</v>
      </c>
      <c r="D806" s="155">
        <v>12</v>
      </c>
      <c r="E806" t="s">
        <v>263</v>
      </c>
      <c r="F806" s="155">
        <v>0</v>
      </c>
      <c r="G806" t="s">
        <v>264</v>
      </c>
      <c r="H806" t="s">
        <v>264</v>
      </c>
      <c r="I806" t="s">
        <v>264</v>
      </c>
      <c r="J806" t="s">
        <v>264</v>
      </c>
      <c r="K806" s="155" t="str">
        <f>_xlfn.XLOOKUP(Table2_2[[#This Row],[load_case]],'Load summary(updated)'!$B$2:$B$44,'Load summary(updated)'!$A$2:$A$44)</f>
        <v>Eff. Horizontal Soil Pressure at Rest, K0, WL at GL &amp; +1.0m &amp; base L&amp;R</v>
      </c>
      <c r="L806" s="155" t="str">
        <f>VLOOKUP(Table2_2[[#This Row],[load_combination]],'Load summary(original) and Ref'!B:AV,47,0)</f>
        <v>UNEVEN WATER AND AIRCARFT LOAD, MIN VERT, MAX HORI,WL 4.5 L 1.5 R,SLS</v>
      </c>
    </row>
    <row r="807" spans="1:12" hidden="1" x14ac:dyDescent="0.3">
      <c r="A807" t="s">
        <v>20</v>
      </c>
      <c r="B807" s="155" t="s">
        <v>261</v>
      </c>
      <c r="C807" s="155" t="s">
        <v>262</v>
      </c>
      <c r="D807" s="155">
        <v>13</v>
      </c>
      <c r="E807" t="s">
        <v>263</v>
      </c>
      <c r="F807" s="155">
        <v>0</v>
      </c>
      <c r="G807" t="s">
        <v>264</v>
      </c>
      <c r="H807" t="s">
        <v>264</v>
      </c>
      <c r="I807" t="s">
        <v>264</v>
      </c>
      <c r="J807" t="s">
        <v>264</v>
      </c>
      <c r="K807" s="155" t="str">
        <f>_xlfn.XLOOKUP(Table2_2[[#This Row],[load_case]],'Load summary(updated)'!$B$2:$B$44,'Load summary(updated)'!$A$2:$A$44)</f>
        <v>Total Vertical Soil Pressure Roof, WT at 5.0m BGL</v>
      </c>
      <c r="L807" s="155" t="str">
        <f>VLOOKUP(Table2_2[[#This Row],[load_combination]],'Load summary(original) and Ref'!B:AV,47,0)</f>
        <v>UNEVEN WATER AND AIRCARFT LOAD, MIN VERT, MAX HORI,WL 4.5 L 1.5 R,SLS</v>
      </c>
    </row>
    <row r="808" spans="1:12" hidden="1" x14ac:dyDescent="0.3">
      <c r="A808" t="s">
        <v>20</v>
      </c>
      <c r="B808" s="155" t="s">
        <v>261</v>
      </c>
      <c r="C808" s="155" t="s">
        <v>262</v>
      </c>
      <c r="D808" s="155">
        <v>14</v>
      </c>
      <c r="E808" t="s">
        <v>263</v>
      </c>
      <c r="F808" s="155">
        <v>0</v>
      </c>
      <c r="G808" t="s">
        <v>264</v>
      </c>
      <c r="H808" t="s">
        <v>264</v>
      </c>
      <c r="I808" t="s">
        <v>264</v>
      </c>
      <c r="J808" t="s">
        <v>264</v>
      </c>
      <c r="K808" s="155" t="str">
        <f>_xlfn.XLOOKUP(Table2_2[[#This Row],[load_case]],'Load summary(updated)'!$B$2:$B$44,'Load summary(updated)'!$A$2:$A$44)</f>
        <v xml:space="preserve">Eff. Horizontal Soil Pressure at Active, Ka, WT at 5.0mBGL L&amp;R </v>
      </c>
      <c r="L808" s="155" t="str">
        <f>VLOOKUP(Table2_2[[#This Row],[load_combination]],'Load summary(original) and Ref'!B:AV,47,0)</f>
        <v>UNEVEN WATER AND AIRCARFT LOAD, MIN VERT, MAX HORI,WL 4.5 L 1.5 R,SLS</v>
      </c>
    </row>
    <row r="809" spans="1:12" hidden="1" x14ac:dyDescent="0.3">
      <c r="A809" t="s">
        <v>20</v>
      </c>
      <c r="B809" s="155" t="s">
        <v>261</v>
      </c>
      <c r="C809" s="155" t="s">
        <v>262</v>
      </c>
      <c r="D809" s="155">
        <v>15</v>
      </c>
      <c r="E809" t="s">
        <v>263</v>
      </c>
      <c r="F809" s="155">
        <v>0</v>
      </c>
      <c r="G809" t="s">
        <v>264</v>
      </c>
      <c r="H809" t="s">
        <v>264</v>
      </c>
      <c r="I809" t="s">
        <v>264</v>
      </c>
      <c r="J809" t="s">
        <v>264</v>
      </c>
      <c r="K809" s="155" t="str">
        <f>_xlfn.XLOOKUP(Table2_2[[#This Row],[load_case]],'Load summary(updated)'!$B$2:$B$44,'Load summary(updated)'!$A$2:$A$44)</f>
        <v>Eff. Vertical Soil Pressure, WL at base</v>
      </c>
      <c r="L809" s="155" t="str">
        <f>VLOOKUP(Table2_2[[#This Row],[load_combination]],'Load summary(original) and Ref'!B:AV,47,0)</f>
        <v>UNEVEN WATER AND AIRCARFT LOAD, MIN VERT, MAX HORI,WL 4.5 L 1.5 R,SLS</v>
      </c>
    </row>
    <row r="810" spans="1:12" hidden="1" x14ac:dyDescent="0.3">
      <c r="A810" t="s">
        <v>20</v>
      </c>
      <c r="B810" s="155" t="s">
        <v>261</v>
      </c>
      <c r="C810" s="155" t="s">
        <v>262</v>
      </c>
      <c r="D810" s="155">
        <v>16</v>
      </c>
      <c r="E810" t="s">
        <v>263</v>
      </c>
      <c r="F810" s="155">
        <v>0</v>
      </c>
      <c r="G810" t="s">
        <v>264</v>
      </c>
      <c r="H810" t="s">
        <v>264</v>
      </c>
      <c r="I810" t="s">
        <v>264</v>
      </c>
      <c r="J810" t="s">
        <v>264</v>
      </c>
      <c r="K810" s="155" t="str">
        <f>_xlfn.XLOOKUP(Table2_2[[#This Row],[load_case]],'Load summary(updated)'!$B$2:$B$44,'Load summary(updated)'!$A$2:$A$44)</f>
        <v>Eff. Horizontal Soil Pressure at Rest, K0, WL at base (L&amp;R)</v>
      </c>
      <c r="L810" s="155" t="str">
        <f>VLOOKUP(Table2_2[[#This Row],[load_combination]],'Load summary(original) and Ref'!B:AV,47,0)</f>
        <v>UNEVEN WATER AND AIRCARFT LOAD, MIN VERT, MAX HORI,WL 4.5 L 1.5 R,SLS</v>
      </c>
    </row>
    <row r="811" spans="1:12" hidden="1" x14ac:dyDescent="0.3">
      <c r="A811" t="s">
        <v>20</v>
      </c>
      <c r="B811" s="155" t="s">
        <v>261</v>
      </c>
      <c r="C811" s="155" t="s">
        <v>262</v>
      </c>
      <c r="D811" s="155">
        <v>17</v>
      </c>
      <c r="E811" t="s">
        <v>263</v>
      </c>
      <c r="F811" s="155">
        <v>0</v>
      </c>
      <c r="G811" t="s">
        <v>264</v>
      </c>
      <c r="H811" t="s">
        <v>264</v>
      </c>
      <c r="I811" t="s">
        <v>264</v>
      </c>
      <c r="J811" t="s">
        <v>264</v>
      </c>
      <c r="K811" s="155" t="str">
        <f>_xlfn.XLOOKUP(Table2_2[[#This Row],[load_case]],'Load summary(updated)'!$B$2:$B$44,'Load summary(updated)'!$A$2:$A$44)</f>
        <v xml:space="preserve">Eff. Vertical Soil Pressure Roof, 1.5m excavation above Roof Slab </v>
      </c>
      <c r="L811" s="155" t="str">
        <f>VLOOKUP(Table2_2[[#This Row],[load_combination]],'Load summary(original) and Ref'!B:AV,47,0)</f>
        <v>UNEVEN WATER AND AIRCARFT LOAD, MIN VERT, MAX HORI,WL 4.5 L 1.5 R,SLS</v>
      </c>
    </row>
    <row r="812" spans="1:12" hidden="1" x14ac:dyDescent="0.3">
      <c r="A812" t="s">
        <v>20</v>
      </c>
      <c r="B812" s="155" t="s">
        <v>261</v>
      </c>
      <c r="C812" s="155" t="s">
        <v>262</v>
      </c>
      <c r="D812" s="155">
        <v>18</v>
      </c>
      <c r="E812" t="s">
        <v>263</v>
      </c>
      <c r="F812" s="155">
        <v>0</v>
      </c>
      <c r="G812" t="s">
        <v>264</v>
      </c>
      <c r="H812" t="s">
        <v>264</v>
      </c>
      <c r="I812" t="s">
        <v>264</v>
      </c>
      <c r="J812" t="s">
        <v>264</v>
      </c>
      <c r="K812" s="155" t="str">
        <f>_xlfn.XLOOKUP(Table2_2[[#This Row],[load_case]],'Load summary(updated)'!$B$2:$B$44,'Load summary(updated)'!$A$2:$A$44)</f>
        <v xml:space="preserve">Eff. Vertical Soil Pressure, WT at 1.5mBGL (L) and 4.5mBGL (R) </v>
      </c>
      <c r="L812" s="155" t="str">
        <f>VLOOKUP(Table2_2[[#This Row],[load_combination]],'Load summary(original) and Ref'!B:AV,47,0)</f>
        <v>UNEVEN WATER AND AIRCARFT LOAD, MIN VERT, MAX HORI,WL 4.5 L 1.5 R,SLS</v>
      </c>
    </row>
    <row r="813" spans="1:12" hidden="1" x14ac:dyDescent="0.3">
      <c r="A813" t="s">
        <v>20</v>
      </c>
      <c r="B813" s="155" t="s">
        <v>261</v>
      </c>
      <c r="C813" s="155" t="s">
        <v>262</v>
      </c>
      <c r="D813" s="155">
        <v>19</v>
      </c>
      <c r="E813" t="s">
        <v>263</v>
      </c>
      <c r="F813" s="155">
        <v>0</v>
      </c>
      <c r="G813" t="s">
        <v>264</v>
      </c>
      <c r="H813" t="s">
        <v>264</v>
      </c>
      <c r="I813" t="s">
        <v>264</v>
      </c>
      <c r="J813" t="s">
        <v>264</v>
      </c>
      <c r="K813" s="155" t="str">
        <f>_xlfn.XLOOKUP(Table2_2[[#This Row],[load_case]],'Load summary(updated)'!$B$2:$B$44,'Load summary(updated)'!$A$2:$A$44)</f>
        <v>Eff. Horizontal Soil Pressure at Rest, K0, WT at 1.5mBGL (L) and 
4.5mBGL (R) L</v>
      </c>
      <c r="L813" s="155" t="str">
        <f>VLOOKUP(Table2_2[[#This Row],[load_combination]],'Load summary(original) and Ref'!B:AV,47,0)</f>
        <v>UNEVEN WATER AND AIRCARFT LOAD, MIN VERT, MAX HORI,WL 4.5 L 1.5 R,SLS</v>
      </c>
    </row>
    <row r="814" spans="1:12" hidden="1" x14ac:dyDescent="0.3">
      <c r="A814" t="s">
        <v>20</v>
      </c>
      <c r="B814" s="155" t="s">
        <v>261</v>
      </c>
      <c r="C814" s="155" t="s">
        <v>262</v>
      </c>
      <c r="D814" s="155">
        <v>20</v>
      </c>
      <c r="E814" t="s">
        <v>263</v>
      </c>
      <c r="F814" s="155">
        <v>0</v>
      </c>
      <c r="G814" t="s">
        <v>264</v>
      </c>
      <c r="H814" t="s">
        <v>264</v>
      </c>
      <c r="I814" t="s">
        <v>264</v>
      </c>
      <c r="J814" t="s">
        <v>264</v>
      </c>
      <c r="K814" s="155" t="str">
        <f>_xlfn.XLOOKUP(Table2_2[[#This Row],[load_case]],'Load summary(updated)'!$B$2:$B$44,'Load summary(updated)'!$A$2:$A$44)</f>
        <v xml:space="preserve">Eff. Horizontal Soil Pressure at Active, Ka,, WT at 1.5mBGL (L) and 
4.5mBGL (R) R </v>
      </c>
      <c r="L814" s="155" t="str">
        <f>VLOOKUP(Table2_2[[#This Row],[load_combination]],'Load summary(original) and Ref'!B:AV,47,0)</f>
        <v>UNEVEN WATER AND AIRCARFT LOAD, MIN VERT, MAX HORI,WL 4.5 L 1.5 R,SLS</v>
      </c>
    </row>
    <row r="815" spans="1:12" hidden="1" x14ac:dyDescent="0.3">
      <c r="A815" s="180" t="s">
        <v>20</v>
      </c>
      <c r="B815" s="155" t="s">
        <v>261</v>
      </c>
      <c r="C815" s="155" t="s">
        <v>262</v>
      </c>
      <c r="D815" s="181">
        <v>21</v>
      </c>
      <c r="E815" t="s">
        <v>263</v>
      </c>
      <c r="F815" s="181">
        <v>1</v>
      </c>
      <c r="G815" t="s">
        <v>264</v>
      </c>
      <c r="H815" t="s">
        <v>264</v>
      </c>
      <c r="I815" t="s">
        <v>264</v>
      </c>
      <c r="J815" t="s">
        <v>264</v>
      </c>
      <c r="K815" s="178" t="str">
        <f>_xlfn.XLOOKUP(Table2_2[[#This Row],[load_case]],'Load summary(updated)'!$B$2:$B$44,'Load summary(updated)'!$A$2:$A$44)</f>
        <v xml:space="preserve">Eff. Vertical Soil Pressure, WT at 1.5mBGL (R) and 4.5mBGL (L) </v>
      </c>
      <c r="L815" s="178" t="str">
        <f>VLOOKUP(Table2_2[[#This Row],[load_combination]],'Load summary(original) and Ref'!B:AV,47,0)</f>
        <v>UNEVEN WATER AND AIRCARFT LOAD, MIN VERT, MAX HORI,WL 4.5 L 1.5 R,SLS</v>
      </c>
    </row>
    <row r="816" spans="1:12" hidden="1" x14ac:dyDescent="0.3">
      <c r="A816" s="180" t="s">
        <v>20</v>
      </c>
      <c r="B816" s="155" t="s">
        <v>261</v>
      </c>
      <c r="C816" s="155" t="s">
        <v>262</v>
      </c>
      <c r="D816" s="181">
        <v>22</v>
      </c>
      <c r="E816" t="s">
        <v>263</v>
      </c>
      <c r="F816" s="181">
        <v>1</v>
      </c>
      <c r="G816" t="s">
        <v>264</v>
      </c>
      <c r="H816" t="s">
        <v>264</v>
      </c>
      <c r="I816" t="s">
        <v>264</v>
      </c>
      <c r="J816" t="s">
        <v>264</v>
      </c>
      <c r="K816" s="178" t="str">
        <f>_xlfn.XLOOKUP(Table2_2[[#This Row],[load_case]],'Load summary(updated)'!$B$2:$B$44,'Load summary(updated)'!$A$2:$A$44)</f>
        <v>Eff. Horizontal Soil Pressure at Rest, K0,, WT at 1.5mBGL (R) and 
4.5mBGL (L) R</v>
      </c>
      <c r="L816" s="178" t="str">
        <f>VLOOKUP(Table2_2[[#This Row],[load_combination]],'Load summary(original) and Ref'!B:AV,47,0)</f>
        <v>UNEVEN WATER AND AIRCARFT LOAD, MIN VERT, MAX HORI,WL 4.5 L 1.5 R,SLS</v>
      </c>
    </row>
    <row r="817" spans="1:12" hidden="1" x14ac:dyDescent="0.3">
      <c r="A817" s="180" t="s">
        <v>20</v>
      </c>
      <c r="B817" s="155" t="s">
        <v>261</v>
      </c>
      <c r="C817" s="155" t="s">
        <v>262</v>
      </c>
      <c r="D817" s="181">
        <v>23</v>
      </c>
      <c r="E817" t="s">
        <v>263</v>
      </c>
      <c r="F817" s="181">
        <v>1</v>
      </c>
      <c r="G817" t="s">
        <v>264</v>
      </c>
      <c r="H817" t="s">
        <v>264</v>
      </c>
      <c r="I817" t="s">
        <v>264</v>
      </c>
      <c r="J817" t="s">
        <v>264</v>
      </c>
      <c r="K817" s="178" t="str">
        <f>_xlfn.XLOOKUP(Table2_2[[#This Row],[load_case]],'Load summary(updated)'!$B$2:$B$44,'Load summary(updated)'!$A$2:$A$44)</f>
        <v>Eff. Horizontal Soil Pressure at Active, Ka,, WT at 1.5mBGL (R) and 
4.5mBGL (L)  L</v>
      </c>
      <c r="L817" s="178" t="str">
        <f>VLOOKUP(Table2_2[[#This Row],[load_combination]],'Load summary(original) and Ref'!B:AV,47,0)</f>
        <v>UNEVEN WATER AND AIRCARFT LOAD, MIN VERT, MAX HORI,WL 4.5 L 1.5 R,SLS</v>
      </c>
    </row>
    <row r="818" spans="1:12" hidden="1" x14ac:dyDescent="0.3">
      <c r="A818" t="s">
        <v>20</v>
      </c>
      <c r="B818" s="155" t="s">
        <v>261</v>
      </c>
      <c r="C818" s="155" t="s">
        <v>262</v>
      </c>
      <c r="D818" s="155">
        <v>31</v>
      </c>
      <c r="E818" t="s">
        <v>263</v>
      </c>
      <c r="F818" s="155">
        <v>0</v>
      </c>
      <c r="G818" t="s">
        <v>264</v>
      </c>
      <c r="H818" t="s">
        <v>264</v>
      </c>
      <c r="I818" t="s">
        <v>264</v>
      </c>
      <c r="J818" t="s">
        <v>264</v>
      </c>
      <c r="K818" s="155" t="str">
        <f>_xlfn.XLOOKUP(Table2_2[[#This Row],[load_case]],'Load summary(updated)'!$B$2:$B$44,'Load summary(updated)'!$A$2:$A$44)</f>
        <v xml:space="preserve">Hydrostatic Vertical Roof, WT at GL </v>
      </c>
      <c r="L818" s="155" t="str">
        <f>VLOOKUP(Table2_2[[#This Row],[load_combination]],'Load summary(original) and Ref'!B:AV,47,0)</f>
        <v>UNEVEN WATER AND AIRCARFT LOAD, MIN VERT, MAX HORI,WL 4.5 L 1.5 R,SLS</v>
      </c>
    </row>
    <row r="819" spans="1:12" hidden="1" x14ac:dyDescent="0.3">
      <c r="A819" t="s">
        <v>20</v>
      </c>
      <c r="B819" s="155" t="s">
        <v>261</v>
      </c>
      <c r="C819" s="155" t="s">
        <v>262</v>
      </c>
      <c r="D819" s="155">
        <v>32</v>
      </c>
      <c r="E819" t="s">
        <v>263</v>
      </c>
      <c r="F819" s="155">
        <v>0</v>
      </c>
      <c r="G819" t="s">
        <v>264</v>
      </c>
      <c r="H819" t="s">
        <v>264</v>
      </c>
      <c r="I819" t="s">
        <v>264</v>
      </c>
      <c r="J819" t="s">
        <v>264</v>
      </c>
      <c r="K819" s="155" t="str">
        <f>_xlfn.XLOOKUP(Table2_2[[#This Row],[load_case]],'Load summary(updated)'!$B$2:$B$44,'Load summary(updated)'!$A$2:$A$44)</f>
        <v xml:space="preserve">Hydrostatic Lateral , WT at GL L&amp;R </v>
      </c>
      <c r="L819" s="155" t="str">
        <f>VLOOKUP(Table2_2[[#This Row],[load_combination]],'Load summary(original) and Ref'!B:AV,47,0)</f>
        <v>UNEVEN WATER AND AIRCARFT LOAD, MIN VERT, MAX HORI,WL 4.5 L 1.5 R,SLS</v>
      </c>
    </row>
    <row r="820" spans="1:12" hidden="1" x14ac:dyDescent="0.3">
      <c r="A820" t="s">
        <v>20</v>
      </c>
      <c r="B820" s="155" t="s">
        <v>261</v>
      </c>
      <c r="C820" s="155" t="s">
        <v>262</v>
      </c>
      <c r="D820" s="155">
        <v>33</v>
      </c>
      <c r="E820" t="s">
        <v>263</v>
      </c>
      <c r="F820" s="155">
        <v>0</v>
      </c>
      <c r="G820" t="s">
        <v>264</v>
      </c>
      <c r="H820" t="s">
        <v>264</v>
      </c>
      <c r="I820" t="s">
        <v>264</v>
      </c>
      <c r="J820" t="s">
        <v>264</v>
      </c>
      <c r="K820" s="155" t="str">
        <f>_xlfn.XLOOKUP(Table2_2[[#This Row],[load_case]],'Load summary(updated)'!$B$2:$B$44,'Load summary(updated)'!$A$2:$A$44)</f>
        <v xml:space="preserve">Hydrostatic Uplift Base, WT at GL </v>
      </c>
      <c r="L820" s="155" t="str">
        <f>VLOOKUP(Table2_2[[#This Row],[load_combination]],'Load summary(original) and Ref'!B:AV,47,0)</f>
        <v>UNEVEN WATER AND AIRCARFT LOAD, MIN VERT, MAX HORI,WL 4.5 L 1.5 R,SLS</v>
      </c>
    </row>
    <row r="821" spans="1:12" hidden="1" x14ac:dyDescent="0.3">
      <c r="A821" t="s">
        <v>20</v>
      </c>
      <c r="B821" s="155" t="s">
        <v>261</v>
      </c>
      <c r="C821" s="155" t="s">
        <v>262</v>
      </c>
      <c r="D821" s="155">
        <v>34</v>
      </c>
      <c r="E821" t="s">
        <v>263</v>
      </c>
      <c r="F821" s="155">
        <v>0</v>
      </c>
      <c r="G821" t="s">
        <v>264</v>
      </c>
      <c r="H821" t="s">
        <v>264</v>
      </c>
      <c r="I821" t="s">
        <v>264</v>
      </c>
      <c r="J821" t="s">
        <v>264</v>
      </c>
      <c r="K821" s="155" t="str">
        <f>_xlfn.XLOOKUP(Table2_2[[#This Row],[load_case]],'Load summary(updated)'!$B$2:$B$44,'Load summary(updated)'!$A$2:$A$44)</f>
        <v>Hydrostatic Vertical Roof, WT at FL +1.0m,Hydrostatic Lateral , WT at FL +1.0m  L&amp;R, Hydrostatic Uplift Base, WT at FL +1.0m</v>
      </c>
      <c r="L821" s="155" t="str">
        <f>VLOOKUP(Table2_2[[#This Row],[load_combination]],'Load summary(original) and Ref'!B:AV,47,0)</f>
        <v>UNEVEN WATER AND AIRCARFT LOAD, MIN VERT, MAX HORI,WL 4.5 L 1.5 R,SLS</v>
      </c>
    </row>
    <row r="822" spans="1:12" hidden="1" x14ac:dyDescent="0.3">
      <c r="A822" t="s">
        <v>20</v>
      </c>
      <c r="B822" s="155" t="s">
        <v>261</v>
      </c>
      <c r="C822" s="155" t="s">
        <v>262</v>
      </c>
      <c r="D822" s="155">
        <v>35</v>
      </c>
      <c r="E822" t="s">
        <v>263</v>
      </c>
      <c r="F822" s="155">
        <v>0</v>
      </c>
      <c r="G822" t="s">
        <v>264</v>
      </c>
      <c r="H822" t="s">
        <v>264</v>
      </c>
      <c r="I822" t="s">
        <v>264</v>
      </c>
      <c r="J822" t="s">
        <v>264</v>
      </c>
      <c r="K822" s="155" t="str">
        <f>_xlfn.XLOOKUP(Table2_2[[#This Row],[load_case]],'Load summary(updated)'!$B$2:$B$44,'Load summary(updated)'!$A$2:$A$44)</f>
        <v xml:space="preserve">35-Hydrostatic Vertical + Uplift Pressure ; WT at 5m Below GL </v>
      </c>
      <c r="L822" s="155" t="str">
        <f>VLOOKUP(Table2_2[[#This Row],[load_combination]],'Load summary(original) and Ref'!B:AV,47,0)</f>
        <v>UNEVEN WATER AND AIRCARFT LOAD, MIN VERT, MAX HORI,WL 4.5 L 1.5 R,SLS</v>
      </c>
    </row>
    <row r="823" spans="1:12" hidden="1" x14ac:dyDescent="0.3">
      <c r="A823" t="s">
        <v>20</v>
      </c>
      <c r="B823" s="155" t="s">
        <v>261</v>
      </c>
      <c r="C823" s="155" t="s">
        <v>262</v>
      </c>
      <c r="D823" s="155">
        <v>36</v>
      </c>
      <c r="E823" t="s">
        <v>263</v>
      </c>
      <c r="F823" s="155">
        <v>0</v>
      </c>
      <c r="G823" t="s">
        <v>264</v>
      </c>
      <c r="H823" t="s">
        <v>264</v>
      </c>
      <c r="I823" t="s">
        <v>264</v>
      </c>
      <c r="J823" t="s">
        <v>264</v>
      </c>
      <c r="K823" s="155" t="str">
        <f>_xlfn.XLOOKUP(Table2_2[[#This Row],[load_case]],'Load summary(updated)'!$B$2:$B$44,'Load summary(updated)'!$A$2:$A$44)</f>
        <v>36-Hydrostatic Lateral Pressure ( Left &amp; Right); WT at 5m Below GL</v>
      </c>
      <c r="L823" s="155" t="str">
        <f>VLOOKUP(Table2_2[[#This Row],[load_combination]],'Load summary(original) and Ref'!B:AV,47,0)</f>
        <v>UNEVEN WATER AND AIRCARFT LOAD, MIN VERT, MAX HORI,WL 4.5 L 1.5 R,SLS</v>
      </c>
    </row>
    <row r="824" spans="1:12" hidden="1" x14ac:dyDescent="0.3">
      <c r="A824" t="s">
        <v>20</v>
      </c>
      <c r="B824" s="155" t="s">
        <v>261</v>
      </c>
      <c r="C824" s="155" t="s">
        <v>262</v>
      </c>
      <c r="D824" s="155">
        <v>37</v>
      </c>
      <c r="E824" t="s">
        <v>263</v>
      </c>
      <c r="F824" s="155">
        <v>0</v>
      </c>
      <c r="G824" t="s">
        <v>264</v>
      </c>
      <c r="H824" t="s">
        <v>264</v>
      </c>
      <c r="I824" t="s">
        <v>264</v>
      </c>
      <c r="J824" t="s">
        <v>264</v>
      </c>
      <c r="K824" s="155" t="str">
        <f>_xlfn.XLOOKUP(Table2_2[[#This Row],[load_case]],'Load summary(updated)'!$B$2:$B$44,'Load summary(updated)'!$A$2:$A$44)</f>
        <v>37-Hydrostatic Vertical and Uplift (Roof &amp; Base); WT at 1.5m below GL due to excavation</v>
      </c>
      <c r="L824" s="155" t="str">
        <f>VLOOKUP(Table2_2[[#This Row],[load_combination]],'Load summary(original) and Ref'!B:AV,47,0)</f>
        <v>UNEVEN WATER AND AIRCARFT LOAD, MIN VERT, MAX HORI,WL 4.5 L 1.5 R,SLS</v>
      </c>
    </row>
    <row r="825" spans="1:12" hidden="1" x14ac:dyDescent="0.3">
      <c r="A825" t="s">
        <v>20</v>
      </c>
      <c r="B825" s="155" t="s">
        <v>261</v>
      </c>
      <c r="C825" s="155" t="s">
        <v>262</v>
      </c>
      <c r="D825" s="155">
        <v>38</v>
      </c>
      <c r="E825" t="s">
        <v>263</v>
      </c>
      <c r="F825" s="155">
        <v>0</v>
      </c>
      <c r="G825" t="s">
        <v>264</v>
      </c>
      <c r="H825" t="s">
        <v>264</v>
      </c>
      <c r="I825" t="s">
        <v>264</v>
      </c>
      <c r="J825" t="s">
        <v>264</v>
      </c>
      <c r="K825" s="155" t="str">
        <f>_xlfn.XLOOKUP(Table2_2[[#This Row],[load_case]],'Load summary(updated)'!$B$2:$B$44,'Load summary(updated)'!$A$2:$A$44)</f>
        <v>38-Hydrostatic Vertical Pressure (Roof); WT at 1.5m Below GL  &amp; 4.5m below GL (Right)</v>
      </c>
      <c r="L825" s="155" t="str">
        <f>VLOOKUP(Table2_2[[#This Row],[load_combination]],'Load summary(original) and Ref'!B:AV,47,0)</f>
        <v>UNEVEN WATER AND AIRCARFT LOAD, MIN VERT, MAX HORI,WL 4.5 L 1.5 R,SLS</v>
      </c>
    </row>
    <row r="826" spans="1:12" hidden="1" x14ac:dyDescent="0.3">
      <c r="A826" t="s">
        <v>20</v>
      </c>
      <c r="B826" s="155" t="s">
        <v>261</v>
      </c>
      <c r="C826" s="155" t="s">
        <v>262</v>
      </c>
      <c r="D826" s="155">
        <v>39</v>
      </c>
      <c r="E826" t="s">
        <v>263</v>
      </c>
      <c r="F826" s="155">
        <v>0</v>
      </c>
      <c r="G826" t="s">
        <v>264</v>
      </c>
      <c r="H826" t="s">
        <v>264</v>
      </c>
      <c r="I826" t="s">
        <v>264</v>
      </c>
      <c r="J826" t="s">
        <v>264</v>
      </c>
      <c r="K826" s="155" t="str">
        <f>_xlfn.XLOOKUP(Table2_2[[#This Row],[load_case]],'Load summary(updated)'!$B$2:$B$44,'Load summary(updated)'!$A$2:$A$44)</f>
        <v>39-Hydrostatic Lateral Pressure(Left &amp; Right); WT at 1.5m Below GL &amp; 4.5m below GL (Right)</v>
      </c>
      <c r="L826" s="155" t="str">
        <f>VLOOKUP(Table2_2[[#This Row],[load_combination]],'Load summary(original) and Ref'!B:AV,47,0)</f>
        <v>UNEVEN WATER AND AIRCARFT LOAD, MIN VERT, MAX HORI,WL 4.5 L 1.5 R,SLS</v>
      </c>
    </row>
    <row r="827" spans="1:12" hidden="1" x14ac:dyDescent="0.3">
      <c r="A827" t="s">
        <v>20</v>
      </c>
      <c r="B827" s="155" t="s">
        <v>261</v>
      </c>
      <c r="C827" s="155" t="s">
        <v>262</v>
      </c>
      <c r="D827" s="155">
        <v>40</v>
      </c>
      <c r="E827" t="s">
        <v>263</v>
      </c>
      <c r="F827" s="155">
        <v>0</v>
      </c>
      <c r="G827" t="s">
        <v>264</v>
      </c>
      <c r="H827" t="s">
        <v>264</v>
      </c>
      <c r="I827" t="s">
        <v>264</v>
      </c>
      <c r="J827" t="s">
        <v>264</v>
      </c>
      <c r="K827" s="155" t="str">
        <f>_xlfn.XLOOKUP(Table2_2[[#This Row],[load_case]],'Load summary(updated)'!$B$2:$B$44,'Load summary(updated)'!$A$2:$A$44)</f>
        <v>40-Uplift (Base); WT at 1.5m Below GL &amp; 4.5m below GL (Right)</v>
      </c>
      <c r="L827" s="155" t="str">
        <f>VLOOKUP(Table2_2[[#This Row],[load_combination]],'Load summary(original) and Ref'!B:AV,47,0)</f>
        <v>UNEVEN WATER AND AIRCARFT LOAD, MIN VERT, MAX HORI,WL 4.5 L 1.5 R,SLS</v>
      </c>
    </row>
    <row r="828" spans="1:12" hidden="1" x14ac:dyDescent="0.3">
      <c r="A828" s="180" t="s">
        <v>20</v>
      </c>
      <c r="B828" s="155" t="s">
        <v>261</v>
      </c>
      <c r="C828" s="155" t="s">
        <v>262</v>
      </c>
      <c r="D828" s="181">
        <v>41</v>
      </c>
      <c r="E828" t="s">
        <v>263</v>
      </c>
      <c r="F828" s="181">
        <v>1</v>
      </c>
      <c r="G828" t="s">
        <v>264</v>
      </c>
      <c r="H828" t="s">
        <v>264</v>
      </c>
      <c r="I828" t="s">
        <v>264</v>
      </c>
      <c r="J828" t="s">
        <v>264</v>
      </c>
      <c r="K828" s="178" t="str">
        <f>_xlfn.XLOOKUP(Table2_2[[#This Row],[load_case]],'Load summary(updated)'!$B$2:$B$44,'Load summary(updated)'!$A$2:$A$44)</f>
        <v>41-Hydrostatic Vertical Pressure (Roof); WT at 4.5m Below GL  &amp; 1.5m below GL (Right)</v>
      </c>
      <c r="L828" s="178" t="str">
        <f>VLOOKUP(Table2_2[[#This Row],[load_combination]],'Load summary(original) and Ref'!B:AV,47,0)</f>
        <v>UNEVEN WATER AND AIRCARFT LOAD, MIN VERT, MAX HORI,WL 4.5 L 1.5 R,SLS</v>
      </c>
    </row>
    <row r="829" spans="1:12" hidden="1" x14ac:dyDescent="0.3">
      <c r="A829" s="180" t="s">
        <v>20</v>
      </c>
      <c r="B829" s="155" t="s">
        <v>261</v>
      </c>
      <c r="C829" s="155" t="s">
        <v>262</v>
      </c>
      <c r="D829" s="181">
        <v>42</v>
      </c>
      <c r="E829" t="s">
        <v>263</v>
      </c>
      <c r="F829" s="181">
        <v>1</v>
      </c>
      <c r="G829" t="s">
        <v>264</v>
      </c>
      <c r="H829" t="s">
        <v>264</v>
      </c>
      <c r="I829" t="s">
        <v>264</v>
      </c>
      <c r="J829" t="s">
        <v>264</v>
      </c>
      <c r="K829" s="178" t="str">
        <f>_xlfn.XLOOKUP(Table2_2[[#This Row],[load_case]],'Load summary(updated)'!$B$2:$B$44,'Load summary(updated)'!$A$2:$A$44)</f>
        <v>42-Hydrostatic Lateral Pressure(Left &amp; Right); WT at 4.5m Below GL &amp; 1.5m below GL (Right)</v>
      </c>
      <c r="L829" s="178" t="str">
        <f>VLOOKUP(Table2_2[[#This Row],[load_combination]],'Load summary(original) and Ref'!B:AV,47,0)</f>
        <v>UNEVEN WATER AND AIRCARFT LOAD, MIN VERT, MAX HORI,WL 4.5 L 1.5 R,SLS</v>
      </c>
    </row>
    <row r="830" spans="1:12" hidden="1" x14ac:dyDescent="0.3">
      <c r="A830" s="180" t="s">
        <v>20</v>
      </c>
      <c r="B830" s="155" t="s">
        <v>261</v>
      </c>
      <c r="C830" s="155" t="s">
        <v>262</v>
      </c>
      <c r="D830" s="181">
        <v>43</v>
      </c>
      <c r="E830" t="s">
        <v>263</v>
      </c>
      <c r="F830" s="181">
        <v>1</v>
      </c>
      <c r="G830" t="s">
        <v>264</v>
      </c>
      <c r="H830" t="s">
        <v>264</v>
      </c>
      <c r="I830" t="s">
        <v>264</v>
      </c>
      <c r="J830" t="s">
        <v>264</v>
      </c>
      <c r="K830" s="178" t="str">
        <f>_xlfn.XLOOKUP(Table2_2[[#This Row],[load_case]],'Load summary(updated)'!$B$2:$B$44,'Load summary(updated)'!$A$2:$A$44)</f>
        <v>43-Uplift (Base); WT at 4.5m Below GL &amp; 1.5m below GL (Right)</v>
      </c>
      <c r="L830" s="178" t="str">
        <f>VLOOKUP(Table2_2[[#This Row],[load_combination]],'Load summary(original) and Ref'!B:AV,47,0)</f>
        <v>UNEVEN WATER AND AIRCARFT LOAD, MIN VERT, MAX HORI,WL 4.5 L 1.5 R,SLS</v>
      </c>
    </row>
    <row r="831" spans="1:12" hidden="1" x14ac:dyDescent="0.3">
      <c r="A831" s="180" t="s">
        <v>20</v>
      </c>
      <c r="B831" s="155" t="s">
        <v>261</v>
      </c>
      <c r="C831" s="155" t="s">
        <v>262</v>
      </c>
      <c r="D831" s="181">
        <v>51</v>
      </c>
      <c r="E831" t="s">
        <v>263</v>
      </c>
      <c r="F831" s="181">
        <v>1</v>
      </c>
      <c r="G831" t="s">
        <v>264</v>
      </c>
      <c r="H831" t="s">
        <v>264</v>
      </c>
      <c r="I831" t="s">
        <v>264</v>
      </c>
      <c r="J831" t="s">
        <v>264</v>
      </c>
      <c r="K831" s="178" t="str">
        <f>_xlfn.XLOOKUP(Table2_2[[#This Row],[load_case]],'Load summary(updated)'!$B$2:$B$44,'Load summary(updated)'!$A$2:$A$44)</f>
        <v>51-Internal Live Load</v>
      </c>
      <c r="L831" s="178" t="str">
        <f>VLOOKUP(Table2_2[[#This Row],[load_combination]],'Load summary(original) and Ref'!B:AV,47,0)</f>
        <v>UNEVEN WATER AND AIRCARFT LOAD, MIN VERT, MAX HORI,WL 4.5 L 1.5 R,SLS</v>
      </c>
    </row>
    <row r="832" spans="1:12" hidden="1" x14ac:dyDescent="0.3">
      <c r="A832" s="180" t="s">
        <v>20</v>
      </c>
      <c r="B832" s="155" t="s">
        <v>261</v>
      </c>
      <c r="C832" s="155" t="s">
        <v>262</v>
      </c>
      <c r="D832" s="181">
        <v>52</v>
      </c>
      <c r="E832" t="s">
        <v>263</v>
      </c>
      <c r="F832" s="181">
        <v>1</v>
      </c>
      <c r="G832" t="s">
        <v>264</v>
      </c>
      <c r="H832" t="s">
        <v>264</v>
      </c>
      <c r="I832" t="s">
        <v>264</v>
      </c>
      <c r="J832" t="s">
        <v>264</v>
      </c>
      <c r="K832" s="178" t="str">
        <f>_xlfn.XLOOKUP(Table2_2[[#This Row],[load_case]],'Load summary(updated)'!$B$2:$B$44,'Load summary(updated)'!$A$2:$A$44)</f>
        <v>52-Surcharge (Roof)</v>
      </c>
      <c r="L832" s="178" t="str">
        <f>VLOOKUP(Table2_2[[#This Row],[load_combination]],'Load summary(original) and Ref'!B:AV,47,0)</f>
        <v>UNEVEN WATER AND AIRCARFT LOAD, MIN VERT, MAX HORI,WL 4.5 L 1.5 R,SLS</v>
      </c>
    </row>
    <row r="833" spans="1:12" hidden="1" x14ac:dyDescent="0.3">
      <c r="A833" t="s">
        <v>20</v>
      </c>
      <c r="B833" s="155" t="s">
        <v>261</v>
      </c>
      <c r="C833" s="155" t="s">
        <v>262</v>
      </c>
      <c r="D833" s="155">
        <v>53</v>
      </c>
      <c r="E833" t="s">
        <v>263</v>
      </c>
      <c r="F833" s="155">
        <v>0</v>
      </c>
      <c r="G833" t="s">
        <v>264</v>
      </c>
      <c r="H833" t="s">
        <v>264</v>
      </c>
      <c r="I833" t="s">
        <v>264</v>
      </c>
      <c r="J833" t="s">
        <v>264</v>
      </c>
      <c r="K833" s="155" t="str">
        <f>_xlfn.XLOOKUP(Table2_2[[#This Row],[load_case]],'Load summary(updated)'!$B$2:$B$44,'Load summary(updated)'!$A$2:$A$44)</f>
        <v>53-Lateral Surcharge (Left &amp; Right)</v>
      </c>
      <c r="L833" s="155" t="str">
        <f>VLOOKUP(Table2_2[[#This Row],[load_combination]],'Load summary(original) and Ref'!B:AV,47,0)</f>
        <v>UNEVEN WATER AND AIRCARFT LOAD, MIN VERT, MAX HORI,WL 4.5 L 1.5 R,SLS</v>
      </c>
    </row>
    <row r="834" spans="1:12" hidden="1" x14ac:dyDescent="0.3">
      <c r="A834" t="s">
        <v>20</v>
      </c>
      <c r="B834" s="155" t="s">
        <v>261</v>
      </c>
      <c r="C834" s="155" t="s">
        <v>262</v>
      </c>
      <c r="D834" s="155">
        <v>54.1</v>
      </c>
      <c r="E834" t="s">
        <v>263</v>
      </c>
      <c r="F834" s="155">
        <v>0</v>
      </c>
      <c r="G834" t="s">
        <v>264</v>
      </c>
      <c r="H834" t="s">
        <v>264</v>
      </c>
      <c r="I834" t="s">
        <v>264</v>
      </c>
      <c r="J834" t="s">
        <v>264</v>
      </c>
      <c r="K834" s="155" t="str">
        <f>_xlfn.XLOOKUP(Table2_2[[#This Row],[load_case]],'Load summary(updated)'!$B$2:$B$44,'Load summary(updated)'!$A$2:$A$44)</f>
        <v>54-Lateral Surcharge (Left)  k0</v>
      </c>
      <c r="L834" s="155" t="str">
        <f>VLOOKUP(Table2_2[[#This Row],[load_combination]],'Load summary(original) and Ref'!B:AV,47,0)</f>
        <v>UNEVEN WATER AND AIRCARFT LOAD, MIN VERT, MAX HORI,WL 4.5 L 1.5 R,SLS</v>
      </c>
    </row>
    <row r="835" spans="1:12" hidden="1" x14ac:dyDescent="0.3">
      <c r="A835" s="180" t="s">
        <v>20</v>
      </c>
      <c r="B835" s="155" t="s">
        <v>261</v>
      </c>
      <c r="C835" s="155" t="s">
        <v>262</v>
      </c>
      <c r="D835" s="181">
        <v>54.2</v>
      </c>
      <c r="E835" t="s">
        <v>263</v>
      </c>
      <c r="F835" s="181">
        <v>1</v>
      </c>
      <c r="G835" t="s">
        <v>264</v>
      </c>
      <c r="H835" t="s">
        <v>264</v>
      </c>
      <c r="I835" t="s">
        <v>264</v>
      </c>
      <c r="J835" t="s">
        <v>264</v>
      </c>
      <c r="K835" s="178" t="str">
        <f>_xlfn.XLOOKUP(Table2_2[[#This Row],[load_case]],'Load summary(updated)'!$B$2:$B$44,'Load summary(updated)'!$A$2:$A$44)</f>
        <v>54-Lateral Surcharge (Left)  ka</v>
      </c>
      <c r="L835" s="178" t="str">
        <f>VLOOKUP(Table2_2[[#This Row],[load_combination]],'Load summary(original) and Ref'!B:AV,47,0)</f>
        <v>UNEVEN WATER AND AIRCARFT LOAD, MIN VERT, MAX HORI,WL 4.5 L 1.5 R,SLS</v>
      </c>
    </row>
    <row r="836" spans="1:12" hidden="1" x14ac:dyDescent="0.3">
      <c r="A836" s="180" t="s">
        <v>20</v>
      </c>
      <c r="B836" s="155" t="s">
        <v>261</v>
      </c>
      <c r="C836" s="155" t="s">
        <v>262</v>
      </c>
      <c r="D836" s="181">
        <v>55.1</v>
      </c>
      <c r="E836" t="s">
        <v>263</v>
      </c>
      <c r="F836" s="181">
        <v>1</v>
      </c>
      <c r="G836" t="s">
        <v>264</v>
      </c>
      <c r="H836" t="s">
        <v>264</v>
      </c>
      <c r="I836" t="s">
        <v>264</v>
      </c>
      <c r="J836" t="s">
        <v>264</v>
      </c>
      <c r="K836" s="178" t="str">
        <f>_xlfn.XLOOKUP(Table2_2[[#This Row],[load_case]],'Load summary(updated)'!$B$2:$B$44,'Load summary(updated)'!$A$2:$A$44)</f>
        <v>55-Lateral Surcharge (Right) k0</v>
      </c>
      <c r="L836" s="178" t="str">
        <f>VLOOKUP(Table2_2[[#This Row],[load_combination]],'Load summary(original) and Ref'!B:AV,47,0)</f>
        <v>UNEVEN WATER AND AIRCARFT LOAD, MIN VERT, MAX HORI,WL 4.5 L 1.5 R,SLS</v>
      </c>
    </row>
    <row r="837" spans="1:12" hidden="1" x14ac:dyDescent="0.3">
      <c r="A837" t="s">
        <v>20</v>
      </c>
      <c r="B837" s="155" t="s">
        <v>261</v>
      </c>
      <c r="C837" s="155" t="s">
        <v>262</v>
      </c>
      <c r="D837" s="155">
        <v>55.2</v>
      </c>
      <c r="E837" t="s">
        <v>263</v>
      </c>
      <c r="F837" s="155">
        <v>0</v>
      </c>
      <c r="G837" t="s">
        <v>264</v>
      </c>
      <c r="H837" t="s">
        <v>264</v>
      </c>
      <c r="I837" t="s">
        <v>264</v>
      </c>
      <c r="J837" t="s">
        <v>264</v>
      </c>
      <c r="K837" s="155" t="str">
        <f>_xlfn.XLOOKUP(Table2_2[[#This Row],[load_case]],'Load summary(updated)'!$B$2:$B$44,'Load summary(updated)'!$A$2:$A$44)</f>
        <v>55-Lateral Surcharge (Right) ka</v>
      </c>
      <c r="L837" s="155" t="str">
        <f>VLOOKUP(Table2_2[[#This Row],[load_combination]],'Load summary(original) and Ref'!B:AV,47,0)</f>
        <v>UNEVEN WATER AND AIRCARFT LOAD, MIN VERT, MAX HORI,WL 4.5 L 1.5 R,SLS</v>
      </c>
    </row>
    <row r="838" spans="1:12" hidden="1" x14ac:dyDescent="0.3">
      <c r="A838" t="s">
        <v>20</v>
      </c>
      <c r="B838" s="155" t="s">
        <v>261</v>
      </c>
      <c r="C838" s="155" t="s">
        <v>262</v>
      </c>
      <c r="D838" s="155">
        <v>56</v>
      </c>
      <c r="E838" t="s">
        <v>263</v>
      </c>
      <c r="F838" s="155">
        <v>0</v>
      </c>
      <c r="G838" t="s">
        <v>264</v>
      </c>
      <c r="H838" t="s">
        <v>264</v>
      </c>
      <c r="I838" t="s">
        <v>264</v>
      </c>
      <c r="J838" t="s">
        <v>264</v>
      </c>
      <c r="K838" s="155" t="str">
        <f>_xlfn.XLOOKUP(Table2_2[[#This Row],[load_case]],'Load summary(updated)'!$B$2:$B$44,'Load summary(updated)'!$A$2:$A$44)</f>
        <v>56-Construction Load (Roof)</v>
      </c>
      <c r="L838" s="155" t="str">
        <f>VLOOKUP(Table2_2[[#This Row],[load_combination]],'Load summary(original) and Ref'!B:AV,47,0)</f>
        <v>UNEVEN WATER AND AIRCARFT LOAD, MIN VERT, MAX HORI,WL 4.5 L 1.5 R,SLS</v>
      </c>
    </row>
    <row r="839" spans="1:12" hidden="1" x14ac:dyDescent="0.3">
      <c r="A839" t="s">
        <v>20</v>
      </c>
      <c r="B839" s="155" t="s">
        <v>261</v>
      </c>
      <c r="C839" s="155" t="s">
        <v>262</v>
      </c>
      <c r="D839" s="155">
        <v>57</v>
      </c>
      <c r="E839" t="s">
        <v>263</v>
      </c>
      <c r="F839" s="155">
        <v>0</v>
      </c>
      <c r="G839" t="s">
        <v>264</v>
      </c>
      <c r="H839" t="s">
        <v>264</v>
      </c>
      <c r="I839" t="s">
        <v>264</v>
      </c>
      <c r="J839" t="s">
        <v>264</v>
      </c>
      <c r="K839" s="155" t="str">
        <f>_xlfn.XLOOKUP(Table2_2[[#This Row],[load_case]],'Load summary(updated)'!$B$2:$B$44,'Load summary(updated)'!$A$2:$A$44)</f>
        <v>57-Lateral Construction (Left &amp; Right)</v>
      </c>
      <c r="L839" s="155" t="str">
        <f>VLOOKUP(Table2_2[[#This Row],[load_combination]],'Load summary(original) and Ref'!B:AV,47,0)</f>
        <v>UNEVEN WATER AND AIRCARFT LOAD, MIN VERT, MAX HORI,WL 4.5 L 1.5 R,SLS</v>
      </c>
    </row>
    <row r="840" spans="1:12" hidden="1" x14ac:dyDescent="0.3">
      <c r="A840" t="s">
        <v>20</v>
      </c>
      <c r="B840" s="155" t="s">
        <v>261</v>
      </c>
      <c r="C840" s="155" t="s">
        <v>262</v>
      </c>
      <c r="D840" s="155">
        <v>17.100000000000001</v>
      </c>
      <c r="E840" t="s">
        <v>263</v>
      </c>
      <c r="F840" s="155">
        <v>0</v>
      </c>
      <c r="G840" t="s">
        <v>264</v>
      </c>
      <c r="H840" t="s">
        <v>264</v>
      </c>
      <c r="I840" t="s">
        <v>264</v>
      </c>
      <c r="J840" t="s">
        <v>264</v>
      </c>
      <c r="K840" s="155" t="str">
        <f>_xlfn.XLOOKUP(Table2_2[[#This Row],[load_case]],'Load summary(updated)'!$B$2:$B$44,'Load summary(updated)'!$A$2:$A$44)</f>
        <v xml:space="preserve">Eff. Vertical Soil Pressure Roof, 4.5m excavation above Roof Slab </v>
      </c>
      <c r="L840" s="155" t="str">
        <f>VLOOKUP(Table2_2[[#This Row],[load_combination]],'Load summary(original) and Ref'!B:AV,47,0)</f>
        <v>UNEVEN WATER AND AIRCARFT LOAD, MIN VERT, MAX HORI,WL 4.5 L 1.5 R,SLS</v>
      </c>
    </row>
    <row r="841" spans="1:12" hidden="1" x14ac:dyDescent="0.3">
      <c r="A841" t="s">
        <v>20</v>
      </c>
      <c r="B841" s="155" t="s">
        <v>261</v>
      </c>
      <c r="C841" s="155" t="s">
        <v>262</v>
      </c>
      <c r="D841" s="155">
        <v>31.1</v>
      </c>
      <c r="E841" t="s">
        <v>263</v>
      </c>
      <c r="F841" s="155">
        <v>0</v>
      </c>
      <c r="G841" t="s">
        <v>264</v>
      </c>
      <c r="H841" t="s">
        <v>264</v>
      </c>
      <c r="I841" t="s">
        <v>264</v>
      </c>
      <c r="J841" t="s">
        <v>264</v>
      </c>
      <c r="K841" s="155" t="str">
        <f>_xlfn.XLOOKUP(Table2_2[[#This Row],[load_case]],'Load summary(updated)'!$B$2:$B$44,'Load summary(updated)'!$A$2:$A$44)</f>
        <v>Hydrostatic Vertical Roof, WT 4.5m BGL</v>
      </c>
      <c r="L841" s="155" t="str">
        <f>VLOOKUP(Table2_2[[#This Row],[load_combination]],'Load summary(original) and Ref'!B:AV,47,0)</f>
        <v>UNEVEN WATER AND AIRCARFT LOAD, MIN VERT, MAX HORI,WL 4.5 L 1.5 R,SLS</v>
      </c>
    </row>
    <row r="842" spans="1:12" hidden="1" x14ac:dyDescent="0.3">
      <c r="A842" t="s">
        <v>265</v>
      </c>
      <c r="B842" s="155" t="s">
        <v>261</v>
      </c>
      <c r="C842" s="155" t="s">
        <v>262</v>
      </c>
      <c r="D842" s="155">
        <v>1</v>
      </c>
      <c r="E842" t="s">
        <v>263</v>
      </c>
      <c r="F842" s="155"/>
      <c r="G842" t="s">
        <v>264</v>
      </c>
      <c r="H842" t="s">
        <v>264</v>
      </c>
      <c r="I842" t="s">
        <v>264</v>
      </c>
      <c r="J842" t="s">
        <v>264</v>
      </c>
      <c r="K842" s="155" t="str">
        <f>_xlfn.XLOOKUP(Table2_2[[#This Row],[load_case]],'Load summary(updated)'!$B$2:$B$44,'Load summary(updated)'!$A$2:$A$44)</f>
        <v>Self weight (Self-weight)</v>
      </c>
      <c r="L842" s="155" t="e">
        <f>VLOOKUP(Table2_2[[#This Row],[load_combination]],'Load summary(original) and Ref'!B:AV,47,0)</f>
        <v>#N/A</v>
      </c>
    </row>
    <row r="843" spans="1:12" hidden="1" x14ac:dyDescent="0.3">
      <c r="A843" t="s">
        <v>265</v>
      </c>
      <c r="B843" s="155" t="s">
        <v>261</v>
      </c>
      <c r="C843" s="155" t="s">
        <v>262</v>
      </c>
      <c r="D843" s="155">
        <v>2</v>
      </c>
      <c r="E843" t="s">
        <v>263</v>
      </c>
      <c r="F843" s="155"/>
      <c r="G843" t="s">
        <v>264</v>
      </c>
      <c r="H843" t="s">
        <v>264</v>
      </c>
      <c r="I843" t="s">
        <v>264</v>
      </c>
      <c r="J843" t="s">
        <v>264</v>
      </c>
      <c r="K843" s="155" t="str">
        <f>_xlfn.XLOOKUP(Table2_2[[#This Row],[load_case]],'Load summary(updated)'!$B$2:$B$44,'Load summary(updated)'!$A$2:$A$44)</f>
        <v>Permanent Superimposed Dead Load (Self-weight)</v>
      </c>
      <c r="L843" s="155" t="e">
        <f>VLOOKUP(Table2_2[[#This Row],[load_combination]],'Load summary(original) and Ref'!B:AV,47,0)</f>
        <v>#N/A</v>
      </c>
    </row>
    <row r="844" spans="1:12" hidden="1" x14ac:dyDescent="0.3">
      <c r="A844" t="s">
        <v>265</v>
      </c>
      <c r="B844" s="155" t="s">
        <v>261</v>
      </c>
      <c r="C844" s="155" t="s">
        <v>262</v>
      </c>
      <c r="D844" s="155">
        <v>3</v>
      </c>
      <c r="E844" t="s">
        <v>263</v>
      </c>
      <c r="F844" s="155"/>
      <c r="G844" t="s">
        <v>264</v>
      </c>
      <c r="H844" t="s">
        <v>264</v>
      </c>
      <c r="I844" t="s">
        <v>264</v>
      </c>
      <c r="J844" t="s">
        <v>264</v>
      </c>
      <c r="K844" s="155" t="str">
        <f>_xlfn.XLOOKUP(Table2_2[[#This Row],[load_case]],'Load summary(updated)'!$B$2:$B$44,'Load summary(updated)'!$A$2:$A$44)</f>
        <v>Pavement (Self-weight)</v>
      </c>
      <c r="L844" s="155" t="e">
        <f>VLOOKUP(Table2_2[[#This Row],[load_combination]],'Load summary(original) and Ref'!B:AV,47,0)</f>
        <v>#N/A</v>
      </c>
    </row>
    <row r="845" spans="1:12" hidden="1" x14ac:dyDescent="0.3">
      <c r="A845" t="s">
        <v>265</v>
      </c>
      <c r="B845" s="155" t="s">
        <v>261</v>
      </c>
      <c r="C845" s="155" t="s">
        <v>262</v>
      </c>
      <c r="D845" s="155">
        <v>4</v>
      </c>
      <c r="E845" t="s">
        <v>263</v>
      </c>
      <c r="F845" s="155"/>
      <c r="G845" t="s">
        <v>264</v>
      </c>
      <c r="H845" t="s">
        <v>264</v>
      </c>
      <c r="I845" t="s">
        <v>264</v>
      </c>
      <c r="J845" t="s">
        <v>264</v>
      </c>
      <c r="K845" s="155" t="str">
        <f>_xlfn.XLOOKUP(Table2_2[[#This Row],[load_case]],'Load summary(updated)'!$B$2:$B$44,'Load summary(updated)'!$A$2:$A$44)</f>
        <v>Horizontal Soil Pressure  due to Pavement self-weight at Rest K0 (Self-
weight)</v>
      </c>
      <c r="L845" s="155" t="e">
        <f>VLOOKUP(Table2_2[[#This Row],[load_combination]],'Load summary(original) and Ref'!B:AV,47,0)</f>
        <v>#N/A</v>
      </c>
    </row>
    <row r="846" spans="1:12" hidden="1" x14ac:dyDescent="0.3">
      <c r="A846" t="s">
        <v>265</v>
      </c>
      <c r="B846" s="155" t="s">
        <v>261</v>
      </c>
      <c r="C846" s="155" t="s">
        <v>262</v>
      </c>
      <c r="D846" s="155">
        <v>5</v>
      </c>
      <c r="E846" t="s">
        <v>263</v>
      </c>
      <c r="F846" s="155"/>
      <c r="G846" t="s">
        <v>264</v>
      </c>
      <c r="H846" t="s">
        <v>264</v>
      </c>
      <c r="I846" t="s">
        <v>264</v>
      </c>
      <c r="J846" t="s">
        <v>264</v>
      </c>
      <c r="K846" s="155" t="str">
        <f>_xlfn.XLOOKUP(Table2_2[[#This Row],[load_case]],'Load summary(updated)'!$B$2:$B$44,'Load summary(updated)'!$A$2:$A$44)</f>
        <v>Horizontal Soil Pressure due to Pavement self-weight at Active Ka (Self-
weight)</v>
      </c>
      <c r="L846" s="155" t="e">
        <f>VLOOKUP(Table2_2[[#This Row],[load_combination]],'Load summary(original) and Ref'!B:AV,47,0)</f>
        <v>#N/A</v>
      </c>
    </row>
    <row r="847" spans="1:12" hidden="1" x14ac:dyDescent="0.3">
      <c r="A847" t="s">
        <v>265</v>
      </c>
      <c r="B847" s="155" t="s">
        <v>261</v>
      </c>
      <c r="C847" s="155" t="s">
        <v>262</v>
      </c>
      <c r="D847" s="155">
        <v>11</v>
      </c>
      <c r="E847" t="s">
        <v>263</v>
      </c>
      <c r="F847" s="155"/>
      <c r="G847" t="s">
        <v>264</v>
      </c>
      <c r="H847" t="s">
        <v>264</v>
      </c>
      <c r="I847" t="s">
        <v>264</v>
      </c>
      <c r="J847" t="s">
        <v>264</v>
      </c>
      <c r="K847" s="155" t="str">
        <f>_xlfn.XLOOKUP(Table2_2[[#This Row],[load_case]],'Load summary(updated)'!$B$2:$B$44,'Load summary(updated)'!$A$2:$A$44)</f>
        <v>Eff. Vertical Soil Pressure, WL at GL &amp; +1.0m &amp; base</v>
      </c>
      <c r="L847" s="155" t="e">
        <f>VLOOKUP(Table2_2[[#This Row],[load_combination]],'Load summary(original) and Ref'!B:AV,47,0)</f>
        <v>#N/A</v>
      </c>
    </row>
    <row r="848" spans="1:12" hidden="1" x14ac:dyDescent="0.3">
      <c r="A848" t="s">
        <v>265</v>
      </c>
      <c r="B848" s="155" t="s">
        <v>261</v>
      </c>
      <c r="C848" s="155" t="s">
        <v>262</v>
      </c>
      <c r="D848" s="155">
        <v>12</v>
      </c>
      <c r="E848" t="s">
        <v>263</v>
      </c>
      <c r="F848" s="155"/>
      <c r="G848" t="s">
        <v>264</v>
      </c>
      <c r="H848" t="s">
        <v>264</v>
      </c>
      <c r="I848" t="s">
        <v>264</v>
      </c>
      <c r="J848" t="s">
        <v>264</v>
      </c>
      <c r="K848" s="155" t="str">
        <f>_xlfn.XLOOKUP(Table2_2[[#This Row],[load_case]],'Load summary(updated)'!$B$2:$B$44,'Load summary(updated)'!$A$2:$A$44)</f>
        <v>Eff. Horizontal Soil Pressure at Rest, K0, WL at GL &amp; +1.0m &amp; base L&amp;R</v>
      </c>
      <c r="L848" s="155" t="e">
        <f>VLOOKUP(Table2_2[[#This Row],[load_combination]],'Load summary(original) and Ref'!B:AV,47,0)</f>
        <v>#N/A</v>
      </c>
    </row>
    <row r="849" spans="1:12" hidden="1" x14ac:dyDescent="0.3">
      <c r="A849" t="s">
        <v>265</v>
      </c>
      <c r="B849" s="155" t="s">
        <v>261</v>
      </c>
      <c r="C849" s="155" t="s">
        <v>262</v>
      </c>
      <c r="D849" s="155">
        <v>13</v>
      </c>
      <c r="E849" t="s">
        <v>263</v>
      </c>
      <c r="F849" s="155"/>
      <c r="G849" t="s">
        <v>264</v>
      </c>
      <c r="H849" t="s">
        <v>264</v>
      </c>
      <c r="I849" t="s">
        <v>264</v>
      </c>
      <c r="J849" t="s">
        <v>264</v>
      </c>
      <c r="K849" s="155" t="str">
        <f>_xlfn.XLOOKUP(Table2_2[[#This Row],[load_case]],'Load summary(updated)'!$B$2:$B$44,'Load summary(updated)'!$A$2:$A$44)</f>
        <v>Total Vertical Soil Pressure Roof, WT at 5.0m BGL</v>
      </c>
      <c r="L849" s="155" t="e">
        <f>VLOOKUP(Table2_2[[#This Row],[load_combination]],'Load summary(original) and Ref'!B:AV,47,0)</f>
        <v>#N/A</v>
      </c>
    </row>
    <row r="850" spans="1:12" hidden="1" x14ac:dyDescent="0.3">
      <c r="A850" t="s">
        <v>265</v>
      </c>
      <c r="B850" s="155" t="s">
        <v>261</v>
      </c>
      <c r="C850" s="155" t="s">
        <v>262</v>
      </c>
      <c r="D850" s="155">
        <v>14</v>
      </c>
      <c r="E850" t="s">
        <v>263</v>
      </c>
      <c r="F850" s="155"/>
      <c r="G850" t="s">
        <v>264</v>
      </c>
      <c r="H850" t="s">
        <v>264</v>
      </c>
      <c r="I850" t="s">
        <v>264</v>
      </c>
      <c r="J850" t="s">
        <v>264</v>
      </c>
      <c r="K850" s="155" t="str">
        <f>_xlfn.XLOOKUP(Table2_2[[#This Row],[load_case]],'Load summary(updated)'!$B$2:$B$44,'Load summary(updated)'!$A$2:$A$44)</f>
        <v xml:space="preserve">Eff. Horizontal Soil Pressure at Active, Ka, WT at 5.0mBGL L&amp;R </v>
      </c>
      <c r="L850" s="155" t="e">
        <f>VLOOKUP(Table2_2[[#This Row],[load_combination]],'Load summary(original) and Ref'!B:AV,47,0)</f>
        <v>#N/A</v>
      </c>
    </row>
    <row r="851" spans="1:12" hidden="1" x14ac:dyDescent="0.3">
      <c r="A851" t="s">
        <v>265</v>
      </c>
      <c r="B851" s="155" t="s">
        <v>261</v>
      </c>
      <c r="C851" s="155" t="s">
        <v>262</v>
      </c>
      <c r="D851" s="155">
        <v>15</v>
      </c>
      <c r="E851" t="s">
        <v>263</v>
      </c>
      <c r="F851" s="155"/>
      <c r="G851" t="s">
        <v>264</v>
      </c>
      <c r="H851" t="s">
        <v>264</v>
      </c>
      <c r="I851" t="s">
        <v>264</v>
      </c>
      <c r="J851" t="s">
        <v>264</v>
      </c>
      <c r="K851" s="155" t="str">
        <f>_xlfn.XLOOKUP(Table2_2[[#This Row],[load_case]],'Load summary(updated)'!$B$2:$B$44,'Load summary(updated)'!$A$2:$A$44)</f>
        <v>Eff. Vertical Soil Pressure, WL at base</v>
      </c>
      <c r="L851" s="155" t="e">
        <f>VLOOKUP(Table2_2[[#This Row],[load_combination]],'Load summary(original) and Ref'!B:AV,47,0)</f>
        <v>#N/A</v>
      </c>
    </row>
    <row r="852" spans="1:12" hidden="1" x14ac:dyDescent="0.3">
      <c r="A852" t="s">
        <v>265</v>
      </c>
      <c r="B852" s="155" t="s">
        <v>261</v>
      </c>
      <c r="C852" s="155" t="s">
        <v>262</v>
      </c>
      <c r="D852" s="155">
        <v>16</v>
      </c>
      <c r="E852" t="s">
        <v>263</v>
      </c>
      <c r="F852" s="155"/>
      <c r="G852" t="s">
        <v>264</v>
      </c>
      <c r="H852" t="s">
        <v>264</v>
      </c>
      <c r="I852" t="s">
        <v>264</v>
      </c>
      <c r="J852" t="s">
        <v>264</v>
      </c>
      <c r="K852" s="155" t="str">
        <f>_xlfn.XLOOKUP(Table2_2[[#This Row],[load_case]],'Load summary(updated)'!$B$2:$B$44,'Load summary(updated)'!$A$2:$A$44)</f>
        <v>Eff. Horizontal Soil Pressure at Rest, K0, WL at base (L&amp;R)</v>
      </c>
      <c r="L852" s="155" t="e">
        <f>VLOOKUP(Table2_2[[#This Row],[load_combination]],'Load summary(original) and Ref'!B:AV,47,0)</f>
        <v>#N/A</v>
      </c>
    </row>
    <row r="853" spans="1:12" hidden="1" x14ac:dyDescent="0.3">
      <c r="A853" t="s">
        <v>265</v>
      </c>
      <c r="B853" s="155" t="s">
        <v>261</v>
      </c>
      <c r="C853" s="155" t="s">
        <v>262</v>
      </c>
      <c r="D853" s="155">
        <v>17</v>
      </c>
      <c r="E853" t="s">
        <v>263</v>
      </c>
      <c r="F853" s="155"/>
      <c r="G853" t="s">
        <v>264</v>
      </c>
      <c r="H853" t="s">
        <v>264</v>
      </c>
      <c r="I853" t="s">
        <v>264</v>
      </c>
      <c r="J853" t="s">
        <v>264</v>
      </c>
      <c r="K853" s="155" t="str">
        <f>_xlfn.XLOOKUP(Table2_2[[#This Row],[load_case]],'Load summary(updated)'!$B$2:$B$44,'Load summary(updated)'!$A$2:$A$44)</f>
        <v xml:space="preserve">Eff. Vertical Soil Pressure Roof, 1.5m excavation above Roof Slab </v>
      </c>
      <c r="L853" s="155" t="e">
        <f>VLOOKUP(Table2_2[[#This Row],[load_combination]],'Load summary(original) and Ref'!B:AV,47,0)</f>
        <v>#N/A</v>
      </c>
    </row>
    <row r="854" spans="1:12" hidden="1" x14ac:dyDescent="0.3">
      <c r="A854" t="s">
        <v>265</v>
      </c>
      <c r="B854" s="155" t="s">
        <v>261</v>
      </c>
      <c r="C854" s="155" t="s">
        <v>262</v>
      </c>
      <c r="D854" s="155">
        <v>18</v>
      </c>
      <c r="E854" t="s">
        <v>263</v>
      </c>
      <c r="F854" s="155"/>
      <c r="G854" t="s">
        <v>264</v>
      </c>
      <c r="H854" t="s">
        <v>264</v>
      </c>
      <c r="I854" t="s">
        <v>264</v>
      </c>
      <c r="J854" t="s">
        <v>264</v>
      </c>
      <c r="K854" s="155" t="str">
        <f>_xlfn.XLOOKUP(Table2_2[[#This Row],[load_case]],'Load summary(updated)'!$B$2:$B$44,'Load summary(updated)'!$A$2:$A$44)</f>
        <v xml:space="preserve">Eff. Vertical Soil Pressure, WT at 1.5mBGL (L) and 4.5mBGL (R) </v>
      </c>
      <c r="L854" s="155" t="e">
        <f>VLOOKUP(Table2_2[[#This Row],[load_combination]],'Load summary(original) and Ref'!B:AV,47,0)</f>
        <v>#N/A</v>
      </c>
    </row>
    <row r="855" spans="1:12" hidden="1" x14ac:dyDescent="0.3">
      <c r="A855" t="s">
        <v>265</v>
      </c>
      <c r="B855" s="155" t="s">
        <v>261</v>
      </c>
      <c r="C855" s="155" t="s">
        <v>262</v>
      </c>
      <c r="D855" s="155">
        <v>19</v>
      </c>
      <c r="E855" t="s">
        <v>263</v>
      </c>
      <c r="F855" s="155"/>
      <c r="G855" t="s">
        <v>264</v>
      </c>
      <c r="H855" t="s">
        <v>264</v>
      </c>
      <c r="I855" t="s">
        <v>264</v>
      </c>
      <c r="J855" t="s">
        <v>264</v>
      </c>
      <c r="K855" s="155" t="str">
        <f>_xlfn.XLOOKUP(Table2_2[[#This Row],[load_case]],'Load summary(updated)'!$B$2:$B$44,'Load summary(updated)'!$A$2:$A$44)</f>
        <v>Eff. Horizontal Soil Pressure at Rest, K0, WT at 1.5mBGL (L) and 
4.5mBGL (R) L</v>
      </c>
      <c r="L855" s="155" t="e">
        <f>VLOOKUP(Table2_2[[#This Row],[load_combination]],'Load summary(original) and Ref'!B:AV,47,0)</f>
        <v>#N/A</v>
      </c>
    </row>
    <row r="856" spans="1:12" hidden="1" x14ac:dyDescent="0.3">
      <c r="A856" t="s">
        <v>265</v>
      </c>
      <c r="B856" s="155" t="s">
        <v>261</v>
      </c>
      <c r="C856" s="155" t="s">
        <v>262</v>
      </c>
      <c r="D856" s="155">
        <v>20</v>
      </c>
      <c r="E856" t="s">
        <v>263</v>
      </c>
      <c r="F856" s="155"/>
      <c r="G856" t="s">
        <v>264</v>
      </c>
      <c r="H856" t="s">
        <v>264</v>
      </c>
      <c r="I856" t="s">
        <v>264</v>
      </c>
      <c r="J856" t="s">
        <v>264</v>
      </c>
      <c r="K856" s="155" t="str">
        <f>_xlfn.XLOOKUP(Table2_2[[#This Row],[load_case]],'Load summary(updated)'!$B$2:$B$44,'Load summary(updated)'!$A$2:$A$44)</f>
        <v xml:space="preserve">Eff. Horizontal Soil Pressure at Active, Ka,, WT at 1.5mBGL (L) and 
4.5mBGL (R) R </v>
      </c>
      <c r="L856" s="155" t="e">
        <f>VLOOKUP(Table2_2[[#This Row],[load_combination]],'Load summary(original) and Ref'!B:AV,47,0)</f>
        <v>#N/A</v>
      </c>
    </row>
    <row r="857" spans="1:12" hidden="1" x14ac:dyDescent="0.3">
      <c r="A857" t="s">
        <v>265</v>
      </c>
      <c r="B857" s="155" t="s">
        <v>261</v>
      </c>
      <c r="C857" s="155" t="s">
        <v>262</v>
      </c>
      <c r="D857" s="155">
        <v>21</v>
      </c>
      <c r="E857" t="s">
        <v>263</v>
      </c>
      <c r="F857" s="155"/>
      <c r="G857" t="s">
        <v>264</v>
      </c>
      <c r="H857" t="s">
        <v>264</v>
      </c>
      <c r="I857" t="s">
        <v>264</v>
      </c>
      <c r="J857" t="s">
        <v>264</v>
      </c>
      <c r="K857" s="155" t="str">
        <f>_xlfn.XLOOKUP(Table2_2[[#This Row],[load_case]],'Load summary(updated)'!$B$2:$B$44,'Load summary(updated)'!$A$2:$A$44)</f>
        <v xml:space="preserve">Eff. Vertical Soil Pressure, WT at 1.5mBGL (R) and 4.5mBGL (L) </v>
      </c>
      <c r="L857" s="155" t="e">
        <f>VLOOKUP(Table2_2[[#This Row],[load_combination]],'Load summary(original) and Ref'!B:AV,47,0)</f>
        <v>#N/A</v>
      </c>
    </row>
    <row r="858" spans="1:12" hidden="1" x14ac:dyDescent="0.3">
      <c r="A858" t="s">
        <v>265</v>
      </c>
      <c r="B858" s="155" t="s">
        <v>261</v>
      </c>
      <c r="C858" s="155" t="s">
        <v>262</v>
      </c>
      <c r="D858" s="155">
        <v>22</v>
      </c>
      <c r="E858" t="s">
        <v>263</v>
      </c>
      <c r="F858" s="155"/>
      <c r="G858" t="s">
        <v>264</v>
      </c>
      <c r="H858" t="s">
        <v>264</v>
      </c>
      <c r="I858" t="s">
        <v>264</v>
      </c>
      <c r="J858" t="s">
        <v>264</v>
      </c>
      <c r="K858" s="155" t="str">
        <f>_xlfn.XLOOKUP(Table2_2[[#This Row],[load_case]],'Load summary(updated)'!$B$2:$B$44,'Load summary(updated)'!$A$2:$A$44)</f>
        <v>Eff. Horizontal Soil Pressure at Rest, K0,, WT at 1.5mBGL (R) and 
4.5mBGL (L) R</v>
      </c>
      <c r="L858" s="155" t="e">
        <f>VLOOKUP(Table2_2[[#This Row],[load_combination]],'Load summary(original) and Ref'!B:AV,47,0)</f>
        <v>#N/A</v>
      </c>
    </row>
    <row r="859" spans="1:12" hidden="1" x14ac:dyDescent="0.3">
      <c r="A859" t="s">
        <v>265</v>
      </c>
      <c r="B859" s="155" t="s">
        <v>261</v>
      </c>
      <c r="C859" s="155" t="s">
        <v>262</v>
      </c>
      <c r="D859" s="155">
        <v>23</v>
      </c>
      <c r="E859" t="s">
        <v>263</v>
      </c>
      <c r="F859" s="155"/>
      <c r="G859" t="s">
        <v>264</v>
      </c>
      <c r="H859" t="s">
        <v>264</v>
      </c>
      <c r="I859" t="s">
        <v>264</v>
      </c>
      <c r="J859" t="s">
        <v>264</v>
      </c>
      <c r="K859" s="155" t="str">
        <f>_xlfn.XLOOKUP(Table2_2[[#This Row],[load_case]],'Load summary(updated)'!$B$2:$B$44,'Load summary(updated)'!$A$2:$A$44)</f>
        <v>Eff. Horizontal Soil Pressure at Active, Ka,, WT at 1.5mBGL (R) and 
4.5mBGL (L)  L</v>
      </c>
      <c r="L859" s="155" t="e">
        <f>VLOOKUP(Table2_2[[#This Row],[load_combination]],'Load summary(original) and Ref'!B:AV,47,0)</f>
        <v>#N/A</v>
      </c>
    </row>
    <row r="860" spans="1:12" hidden="1" x14ac:dyDescent="0.3">
      <c r="A860" t="s">
        <v>265</v>
      </c>
      <c r="B860" s="155" t="s">
        <v>261</v>
      </c>
      <c r="C860" s="155" t="s">
        <v>262</v>
      </c>
      <c r="D860" s="155">
        <v>31</v>
      </c>
      <c r="E860" t="s">
        <v>263</v>
      </c>
      <c r="F860" s="155"/>
      <c r="G860" t="s">
        <v>264</v>
      </c>
      <c r="H860" t="s">
        <v>264</v>
      </c>
      <c r="I860" t="s">
        <v>264</v>
      </c>
      <c r="J860" t="s">
        <v>264</v>
      </c>
      <c r="K860" s="155" t="str">
        <f>_xlfn.XLOOKUP(Table2_2[[#This Row],[load_case]],'Load summary(updated)'!$B$2:$B$44,'Load summary(updated)'!$A$2:$A$44)</f>
        <v xml:space="preserve">Hydrostatic Vertical Roof, WT at GL </v>
      </c>
      <c r="L860" s="155" t="e">
        <f>VLOOKUP(Table2_2[[#This Row],[load_combination]],'Load summary(original) and Ref'!B:AV,47,0)</f>
        <v>#N/A</v>
      </c>
    </row>
    <row r="861" spans="1:12" hidden="1" x14ac:dyDescent="0.3">
      <c r="A861" t="s">
        <v>265</v>
      </c>
      <c r="B861" s="155" t="s">
        <v>261</v>
      </c>
      <c r="C861" s="155" t="s">
        <v>262</v>
      </c>
      <c r="D861" s="155">
        <v>32</v>
      </c>
      <c r="E861" t="s">
        <v>263</v>
      </c>
      <c r="F861" s="155"/>
      <c r="G861" t="s">
        <v>264</v>
      </c>
      <c r="H861" t="s">
        <v>264</v>
      </c>
      <c r="I861" t="s">
        <v>264</v>
      </c>
      <c r="J861" t="s">
        <v>264</v>
      </c>
      <c r="K861" s="155" t="str">
        <f>_xlfn.XLOOKUP(Table2_2[[#This Row],[load_case]],'Load summary(updated)'!$B$2:$B$44,'Load summary(updated)'!$A$2:$A$44)</f>
        <v xml:space="preserve">Hydrostatic Lateral , WT at GL L&amp;R </v>
      </c>
      <c r="L861" s="155" t="e">
        <f>VLOOKUP(Table2_2[[#This Row],[load_combination]],'Load summary(original) and Ref'!B:AV,47,0)</f>
        <v>#N/A</v>
      </c>
    </row>
    <row r="862" spans="1:12" hidden="1" x14ac:dyDescent="0.3">
      <c r="A862" t="s">
        <v>265</v>
      </c>
      <c r="B862" s="155" t="s">
        <v>261</v>
      </c>
      <c r="C862" s="155" t="s">
        <v>262</v>
      </c>
      <c r="D862" s="155">
        <v>33</v>
      </c>
      <c r="E862" t="s">
        <v>263</v>
      </c>
      <c r="F862" s="155"/>
      <c r="G862" t="s">
        <v>264</v>
      </c>
      <c r="H862" t="s">
        <v>264</v>
      </c>
      <c r="I862" t="s">
        <v>264</v>
      </c>
      <c r="J862" t="s">
        <v>264</v>
      </c>
      <c r="K862" s="155" t="str">
        <f>_xlfn.XLOOKUP(Table2_2[[#This Row],[load_case]],'Load summary(updated)'!$B$2:$B$44,'Load summary(updated)'!$A$2:$A$44)</f>
        <v xml:space="preserve">Hydrostatic Uplift Base, WT at GL </v>
      </c>
      <c r="L862" s="155" t="e">
        <f>VLOOKUP(Table2_2[[#This Row],[load_combination]],'Load summary(original) and Ref'!B:AV,47,0)</f>
        <v>#N/A</v>
      </c>
    </row>
    <row r="863" spans="1:12" hidden="1" x14ac:dyDescent="0.3">
      <c r="A863" t="s">
        <v>265</v>
      </c>
      <c r="B863" s="155" t="s">
        <v>261</v>
      </c>
      <c r="C863" s="155" t="s">
        <v>262</v>
      </c>
      <c r="D863" s="155">
        <v>34</v>
      </c>
      <c r="E863" t="s">
        <v>263</v>
      </c>
      <c r="F863" s="155"/>
      <c r="G863" t="s">
        <v>264</v>
      </c>
      <c r="H863" t="s">
        <v>264</v>
      </c>
      <c r="I863" t="s">
        <v>264</v>
      </c>
      <c r="J863" t="s">
        <v>264</v>
      </c>
      <c r="K863" s="155" t="str">
        <f>_xlfn.XLOOKUP(Table2_2[[#This Row],[load_case]],'Load summary(updated)'!$B$2:$B$44,'Load summary(updated)'!$A$2:$A$44)</f>
        <v>Hydrostatic Vertical Roof, WT at FL +1.0m,Hydrostatic Lateral , WT at FL +1.0m  L&amp;R, Hydrostatic Uplift Base, WT at FL +1.0m</v>
      </c>
      <c r="L863" s="155" t="e">
        <f>VLOOKUP(Table2_2[[#This Row],[load_combination]],'Load summary(original) and Ref'!B:AV,47,0)</f>
        <v>#N/A</v>
      </c>
    </row>
    <row r="864" spans="1:12" hidden="1" x14ac:dyDescent="0.3">
      <c r="A864" t="s">
        <v>265</v>
      </c>
      <c r="B864" s="155" t="s">
        <v>261</v>
      </c>
      <c r="C864" s="155" t="s">
        <v>262</v>
      </c>
      <c r="D864" s="155">
        <v>35</v>
      </c>
      <c r="E864" t="s">
        <v>263</v>
      </c>
      <c r="F864" s="155"/>
      <c r="G864" t="s">
        <v>264</v>
      </c>
      <c r="H864" t="s">
        <v>264</v>
      </c>
      <c r="I864" t="s">
        <v>264</v>
      </c>
      <c r="J864" t="s">
        <v>264</v>
      </c>
      <c r="K864" s="155" t="str">
        <f>_xlfn.XLOOKUP(Table2_2[[#This Row],[load_case]],'Load summary(updated)'!$B$2:$B$44,'Load summary(updated)'!$A$2:$A$44)</f>
        <v xml:space="preserve">35-Hydrostatic Vertical + Uplift Pressure ; WT at 5m Below GL </v>
      </c>
      <c r="L864" s="155" t="e">
        <f>VLOOKUP(Table2_2[[#This Row],[load_combination]],'Load summary(original) and Ref'!B:AV,47,0)</f>
        <v>#N/A</v>
      </c>
    </row>
    <row r="865" spans="1:12" hidden="1" x14ac:dyDescent="0.3">
      <c r="A865" t="s">
        <v>265</v>
      </c>
      <c r="B865" s="155" t="s">
        <v>261</v>
      </c>
      <c r="C865" s="155" t="s">
        <v>262</v>
      </c>
      <c r="D865" s="155">
        <v>36</v>
      </c>
      <c r="E865" t="s">
        <v>263</v>
      </c>
      <c r="F865" s="155"/>
      <c r="G865" t="s">
        <v>264</v>
      </c>
      <c r="H865" t="s">
        <v>264</v>
      </c>
      <c r="I865" t="s">
        <v>264</v>
      </c>
      <c r="J865" t="s">
        <v>264</v>
      </c>
      <c r="K865" s="155" t="str">
        <f>_xlfn.XLOOKUP(Table2_2[[#This Row],[load_case]],'Load summary(updated)'!$B$2:$B$44,'Load summary(updated)'!$A$2:$A$44)</f>
        <v>36-Hydrostatic Lateral Pressure ( Left &amp; Right); WT at 5m Below GL</v>
      </c>
      <c r="L865" s="155" t="e">
        <f>VLOOKUP(Table2_2[[#This Row],[load_combination]],'Load summary(original) and Ref'!B:AV,47,0)</f>
        <v>#N/A</v>
      </c>
    </row>
    <row r="866" spans="1:12" hidden="1" x14ac:dyDescent="0.3">
      <c r="A866" t="s">
        <v>265</v>
      </c>
      <c r="B866" s="155" t="s">
        <v>261</v>
      </c>
      <c r="C866" s="155" t="s">
        <v>262</v>
      </c>
      <c r="D866" s="155">
        <v>37</v>
      </c>
      <c r="E866" t="s">
        <v>263</v>
      </c>
      <c r="F866" s="155"/>
      <c r="G866" t="s">
        <v>264</v>
      </c>
      <c r="H866" t="s">
        <v>264</v>
      </c>
      <c r="I866" t="s">
        <v>264</v>
      </c>
      <c r="J866" t="s">
        <v>264</v>
      </c>
      <c r="K866" s="155" t="str">
        <f>_xlfn.XLOOKUP(Table2_2[[#This Row],[load_case]],'Load summary(updated)'!$B$2:$B$44,'Load summary(updated)'!$A$2:$A$44)</f>
        <v>37-Hydrostatic Vertical and Uplift (Roof &amp; Base); WT at 1.5m below GL due to excavation</v>
      </c>
      <c r="L866" s="155" t="e">
        <f>VLOOKUP(Table2_2[[#This Row],[load_combination]],'Load summary(original) and Ref'!B:AV,47,0)</f>
        <v>#N/A</v>
      </c>
    </row>
    <row r="867" spans="1:12" hidden="1" x14ac:dyDescent="0.3">
      <c r="A867" t="s">
        <v>265</v>
      </c>
      <c r="B867" s="155" t="s">
        <v>261</v>
      </c>
      <c r="C867" s="155" t="s">
        <v>262</v>
      </c>
      <c r="D867" s="155">
        <v>38</v>
      </c>
      <c r="E867" t="s">
        <v>263</v>
      </c>
      <c r="F867" s="155"/>
      <c r="G867" t="s">
        <v>264</v>
      </c>
      <c r="H867" t="s">
        <v>264</v>
      </c>
      <c r="I867" t="s">
        <v>264</v>
      </c>
      <c r="J867" t="s">
        <v>264</v>
      </c>
      <c r="K867" s="155" t="str">
        <f>_xlfn.XLOOKUP(Table2_2[[#This Row],[load_case]],'Load summary(updated)'!$B$2:$B$44,'Load summary(updated)'!$A$2:$A$44)</f>
        <v>38-Hydrostatic Vertical Pressure (Roof); WT at 1.5m Below GL  &amp; 4.5m below GL (Right)</v>
      </c>
      <c r="L867" s="155" t="e">
        <f>VLOOKUP(Table2_2[[#This Row],[load_combination]],'Load summary(original) and Ref'!B:AV,47,0)</f>
        <v>#N/A</v>
      </c>
    </row>
    <row r="868" spans="1:12" hidden="1" x14ac:dyDescent="0.3">
      <c r="A868" t="s">
        <v>265</v>
      </c>
      <c r="B868" s="155" t="s">
        <v>261</v>
      </c>
      <c r="C868" s="155" t="s">
        <v>262</v>
      </c>
      <c r="D868" s="155">
        <v>39</v>
      </c>
      <c r="E868" t="s">
        <v>263</v>
      </c>
      <c r="F868" s="155"/>
      <c r="G868" t="s">
        <v>264</v>
      </c>
      <c r="H868" t="s">
        <v>264</v>
      </c>
      <c r="I868" t="s">
        <v>264</v>
      </c>
      <c r="J868" t="s">
        <v>264</v>
      </c>
      <c r="K868" s="155" t="str">
        <f>_xlfn.XLOOKUP(Table2_2[[#This Row],[load_case]],'Load summary(updated)'!$B$2:$B$44,'Load summary(updated)'!$A$2:$A$44)</f>
        <v>39-Hydrostatic Lateral Pressure(Left &amp; Right); WT at 1.5m Below GL &amp; 4.5m below GL (Right)</v>
      </c>
      <c r="L868" s="155" t="e">
        <f>VLOOKUP(Table2_2[[#This Row],[load_combination]],'Load summary(original) and Ref'!B:AV,47,0)</f>
        <v>#N/A</v>
      </c>
    </row>
    <row r="869" spans="1:12" hidden="1" x14ac:dyDescent="0.3">
      <c r="A869" t="s">
        <v>265</v>
      </c>
      <c r="B869" s="155" t="s">
        <v>261</v>
      </c>
      <c r="C869" s="155" t="s">
        <v>262</v>
      </c>
      <c r="D869" s="155">
        <v>40</v>
      </c>
      <c r="E869" t="s">
        <v>263</v>
      </c>
      <c r="F869" s="155"/>
      <c r="G869" t="s">
        <v>264</v>
      </c>
      <c r="H869" t="s">
        <v>264</v>
      </c>
      <c r="I869" t="s">
        <v>264</v>
      </c>
      <c r="J869" t="s">
        <v>264</v>
      </c>
      <c r="K869" s="155" t="str">
        <f>_xlfn.XLOOKUP(Table2_2[[#This Row],[load_case]],'Load summary(updated)'!$B$2:$B$44,'Load summary(updated)'!$A$2:$A$44)</f>
        <v>40-Uplift (Base); WT at 1.5m Below GL &amp; 4.5m below GL (Right)</v>
      </c>
      <c r="L869" s="155" t="e">
        <f>VLOOKUP(Table2_2[[#This Row],[load_combination]],'Load summary(original) and Ref'!B:AV,47,0)</f>
        <v>#N/A</v>
      </c>
    </row>
    <row r="870" spans="1:12" hidden="1" x14ac:dyDescent="0.3">
      <c r="A870" t="s">
        <v>265</v>
      </c>
      <c r="B870" s="155" t="s">
        <v>261</v>
      </c>
      <c r="C870" s="155" t="s">
        <v>262</v>
      </c>
      <c r="D870" s="155">
        <v>41</v>
      </c>
      <c r="E870" t="s">
        <v>263</v>
      </c>
      <c r="F870" s="155"/>
      <c r="G870" t="s">
        <v>264</v>
      </c>
      <c r="H870" t="s">
        <v>264</v>
      </c>
      <c r="I870" t="s">
        <v>264</v>
      </c>
      <c r="J870" t="s">
        <v>264</v>
      </c>
      <c r="K870" s="155" t="str">
        <f>_xlfn.XLOOKUP(Table2_2[[#This Row],[load_case]],'Load summary(updated)'!$B$2:$B$44,'Load summary(updated)'!$A$2:$A$44)</f>
        <v>41-Hydrostatic Vertical Pressure (Roof); WT at 4.5m Below GL  &amp; 1.5m below GL (Right)</v>
      </c>
      <c r="L870" s="155" t="e">
        <f>VLOOKUP(Table2_2[[#This Row],[load_combination]],'Load summary(original) and Ref'!B:AV,47,0)</f>
        <v>#N/A</v>
      </c>
    </row>
    <row r="871" spans="1:12" hidden="1" x14ac:dyDescent="0.3">
      <c r="A871" t="s">
        <v>265</v>
      </c>
      <c r="B871" s="155" t="s">
        <v>261</v>
      </c>
      <c r="C871" s="155" t="s">
        <v>262</v>
      </c>
      <c r="D871" s="155">
        <v>42</v>
      </c>
      <c r="E871" t="s">
        <v>263</v>
      </c>
      <c r="F871" s="155"/>
      <c r="G871" t="s">
        <v>264</v>
      </c>
      <c r="H871" t="s">
        <v>264</v>
      </c>
      <c r="I871" t="s">
        <v>264</v>
      </c>
      <c r="J871" t="s">
        <v>264</v>
      </c>
      <c r="K871" s="155" t="str">
        <f>_xlfn.XLOOKUP(Table2_2[[#This Row],[load_case]],'Load summary(updated)'!$B$2:$B$44,'Load summary(updated)'!$A$2:$A$44)</f>
        <v>42-Hydrostatic Lateral Pressure(Left &amp; Right); WT at 4.5m Below GL &amp; 1.5m below GL (Right)</v>
      </c>
      <c r="L871" s="155" t="e">
        <f>VLOOKUP(Table2_2[[#This Row],[load_combination]],'Load summary(original) and Ref'!B:AV,47,0)</f>
        <v>#N/A</v>
      </c>
    </row>
    <row r="872" spans="1:12" hidden="1" x14ac:dyDescent="0.3">
      <c r="A872" t="s">
        <v>265</v>
      </c>
      <c r="B872" s="155" t="s">
        <v>261</v>
      </c>
      <c r="C872" s="155" t="s">
        <v>262</v>
      </c>
      <c r="D872" s="155">
        <v>43</v>
      </c>
      <c r="E872" t="s">
        <v>263</v>
      </c>
      <c r="F872" s="155"/>
      <c r="G872" t="s">
        <v>264</v>
      </c>
      <c r="H872" t="s">
        <v>264</v>
      </c>
      <c r="I872" t="s">
        <v>264</v>
      </c>
      <c r="J872" t="s">
        <v>264</v>
      </c>
      <c r="K872" s="155" t="str">
        <f>_xlfn.XLOOKUP(Table2_2[[#This Row],[load_case]],'Load summary(updated)'!$B$2:$B$44,'Load summary(updated)'!$A$2:$A$44)</f>
        <v>43-Uplift (Base); WT at 4.5m Below GL &amp; 1.5m below GL (Right)</v>
      </c>
      <c r="L872" s="155" t="e">
        <f>VLOOKUP(Table2_2[[#This Row],[load_combination]],'Load summary(original) and Ref'!B:AV,47,0)</f>
        <v>#N/A</v>
      </c>
    </row>
    <row r="873" spans="1:12" hidden="1" x14ac:dyDescent="0.3">
      <c r="A873" t="s">
        <v>265</v>
      </c>
      <c r="B873" s="155" t="s">
        <v>261</v>
      </c>
      <c r="C873" s="155" t="s">
        <v>262</v>
      </c>
      <c r="D873" s="155">
        <v>51</v>
      </c>
      <c r="E873" t="s">
        <v>263</v>
      </c>
      <c r="F873" s="155"/>
      <c r="G873" t="s">
        <v>264</v>
      </c>
      <c r="H873" t="s">
        <v>264</v>
      </c>
      <c r="I873" t="s">
        <v>264</v>
      </c>
      <c r="J873" t="s">
        <v>264</v>
      </c>
      <c r="K873" s="155" t="str">
        <f>_xlfn.XLOOKUP(Table2_2[[#This Row],[load_case]],'Load summary(updated)'!$B$2:$B$44,'Load summary(updated)'!$A$2:$A$44)</f>
        <v>51-Internal Live Load</v>
      </c>
      <c r="L873" s="155" t="e">
        <f>VLOOKUP(Table2_2[[#This Row],[load_combination]],'Load summary(original) and Ref'!B:AV,47,0)</f>
        <v>#N/A</v>
      </c>
    </row>
    <row r="874" spans="1:12" hidden="1" x14ac:dyDescent="0.3">
      <c r="A874" t="s">
        <v>265</v>
      </c>
      <c r="B874" s="155" t="s">
        <v>261</v>
      </c>
      <c r="C874" s="155" t="s">
        <v>262</v>
      </c>
      <c r="D874" s="155">
        <v>52</v>
      </c>
      <c r="E874" t="s">
        <v>263</v>
      </c>
      <c r="F874" s="155"/>
      <c r="G874" t="s">
        <v>264</v>
      </c>
      <c r="H874" t="s">
        <v>264</v>
      </c>
      <c r="I874" t="s">
        <v>264</v>
      </c>
      <c r="J874" t="s">
        <v>264</v>
      </c>
      <c r="K874" s="155" t="str">
        <f>_xlfn.XLOOKUP(Table2_2[[#This Row],[load_case]],'Load summary(updated)'!$B$2:$B$44,'Load summary(updated)'!$A$2:$A$44)</f>
        <v>52-Surcharge (Roof)</v>
      </c>
      <c r="L874" s="155" t="e">
        <f>VLOOKUP(Table2_2[[#This Row],[load_combination]],'Load summary(original) and Ref'!B:AV,47,0)</f>
        <v>#N/A</v>
      </c>
    </row>
    <row r="875" spans="1:12" hidden="1" x14ac:dyDescent="0.3">
      <c r="A875" t="s">
        <v>265</v>
      </c>
      <c r="B875" s="155" t="s">
        <v>261</v>
      </c>
      <c r="C875" s="155" t="s">
        <v>262</v>
      </c>
      <c r="D875" s="155">
        <v>53</v>
      </c>
      <c r="E875" t="s">
        <v>263</v>
      </c>
      <c r="F875" s="155"/>
      <c r="G875" t="s">
        <v>264</v>
      </c>
      <c r="H875" t="s">
        <v>264</v>
      </c>
      <c r="I875" t="s">
        <v>264</v>
      </c>
      <c r="J875" t="s">
        <v>264</v>
      </c>
      <c r="K875" s="155" t="str">
        <f>_xlfn.XLOOKUP(Table2_2[[#This Row],[load_case]],'Load summary(updated)'!$B$2:$B$44,'Load summary(updated)'!$A$2:$A$44)</f>
        <v>53-Lateral Surcharge (Left &amp; Right)</v>
      </c>
      <c r="L875" s="155" t="e">
        <f>VLOOKUP(Table2_2[[#This Row],[load_combination]],'Load summary(original) and Ref'!B:AV,47,0)</f>
        <v>#N/A</v>
      </c>
    </row>
    <row r="876" spans="1:12" hidden="1" x14ac:dyDescent="0.3">
      <c r="A876" t="s">
        <v>265</v>
      </c>
      <c r="B876" s="155" t="s">
        <v>261</v>
      </c>
      <c r="C876" s="155" t="s">
        <v>262</v>
      </c>
      <c r="D876" s="155">
        <v>54.1</v>
      </c>
      <c r="E876" t="s">
        <v>263</v>
      </c>
      <c r="F876" s="155"/>
      <c r="G876" t="s">
        <v>264</v>
      </c>
      <c r="H876" t="s">
        <v>264</v>
      </c>
      <c r="I876" t="s">
        <v>264</v>
      </c>
      <c r="J876" t="s">
        <v>264</v>
      </c>
      <c r="K876" s="155" t="str">
        <f>_xlfn.XLOOKUP(Table2_2[[#This Row],[load_case]],'Load summary(updated)'!$B$2:$B$44,'Load summary(updated)'!$A$2:$A$44)</f>
        <v>54-Lateral Surcharge (Left)  k0</v>
      </c>
      <c r="L876" s="155" t="e">
        <f>VLOOKUP(Table2_2[[#This Row],[load_combination]],'Load summary(original) and Ref'!B:AV,47,0)</f>
        <v>#N/A</v>
      </c>
    </row>
    <row r="877" spans="1:12" hidden="1" x14ac:dyDescent="0.3">
      <c r="A877" t="s">
        <v>265</v>
      </c>
      <c r="B877" s="155" t="s">
        <v>261</v>
      </c>
      <c r="C877" s="155" t="s">
        <v>262</v>
      </c>
      <c r="D877" s="155">
        <v>54.2</v>
      </c>
      <c r="E877" t="s">
        <v>263</v>
      </c>
      <c r="F877" s="155"/>
      <c r="G877" t="s">
        <v>264</v>
      </c>
      <c r="H877" t="s">
        <v>264</v>
      </c>
      <c r="I877" t="s">
        <v>264</v>
      </c>
      <c r="J877" t="s">
        <v>264</v>
      </c>
      <c r="K877" s="155" t="str">
        <f>_xlfn.XLOOKUP(Table2_2[[#This Row],[load_case]],'Load summary(updated)'!$B$2:$B$44,'Load summary(updated)'!$A$2:$A$44)</f>
        <v>54-Lateral Surcharge (Left)  ka</v>
      </c>
      <c r="L877" s="155" t="e">
        <f>VLOOKUP(Table2_2[[#This Row],[load_combination]],'Load summary(original) and Ref'!B:AV,47,0)</f>
        <v>#N/A</v>
      </c>
    </row>
    <row r="878" spans="1:12" hidden="1" x14ac:dyDescent="0.3">
      <c r="A878" t="s">
        <v>265</v>
      </c>
      <c r="B878" s="155" t="s">
        <v>261</v>
      </c>
      <c r="C878" s="155" t="s">
        <v>262</v>
      </c>
      <c r="D878" s="155">
        <v>55.1</v>
      </c>
      <c r="E878" t="s">
        <v>263</v>
      </c>
      <c r="F878" s="155"/>
      <c r="G878" t="s">
        <v>264</v>
      </c>
      <c r="H878" t="s">
        <v>264</v>
      </c>
      <c r="I878" t="s">
        <v>264</v>
      </c>
      <c r="J878" t="s">
        <v>264</v>
      </c>
      <c r="K878" s="155" t="str">
        <f>_xlfn.XLOOKUP(Table2_2[[#This Row],[load_case]],'Load summary(updated)'!$B$2:$B$44,'Load summary(updated)'!$A$2:$A$44)</f>
        <v>55-Lateral Surcharge (Right) k0</v>
      </c>
      <c r="L878" s="155" t="e">
        <f>VLOOKUP(Table2_2[[#This Row],[load_combination]],'Load summary(original) and Ref'!B:AV,47,0)</f>
        <v>#N/A</v>
      </c>
    </row>
    <row r="879" spans="1:12" hidden="1" x14ac:dyDescent="0.3">
      <c r="A879" t="s">
        <v>265</v>
      </c>
      <c r="B879" s="155" t="s">
        <v>261</v>
      </c>
      <c r="C879" s="155" t="s">
        <v>262</v>
      </c>
      <c r="D879" s="155">
        <v>55.2</v>
      </c>
      <c r="E879" t="s">
        <v>263</v>
      </c>
      <c r="F879" s="155"/>
      <c r="G879" t="s">
        <v>264</v>
      </c>
      <c r="H879" t="s">
        <v>264</v>
      </c>
      <c r="I879" t="s">
        <v>264</v>
      </c>
      <c r="J879" t="s">
        <v>264</v>
      </c>
      <c r="K879" s="155" t="str">
        <f>_xlfn.XLOOKUP(Table2_2[[#This Row],[load_case]],'Load summary(updated)'!$B$2:$B$44,'Load summary(updated)'!$A$2:$A$44)</f>
        <v>55-Lateral Surcharge (Right) ka</v>
      </c>
      <c r="L879" s="155" t="e">
        <f>VLOOKUP(Table2_2[[#This Row],[load_combination]],'Load summary(original) and Ref'!B:AV,47,0)</f>
        <v>#N/A</v>
      </c>
    </row>
    <row r="880" spans="1:12" hidden="1" x14ac:dyDescent="0.3">
      <c r="A880" t="s">
        <v>265</v>
      </c>
      <c r="B880" s="155" t="s">
        <v>261</v>
      </c>
      <c r="C880" s="155" t="s">
        <v>262</v>
      </c>
      <c r="D880" s="155">
        <v>56</v>
      </c>
      <c r="E880" t="s">
        <v>263</v>
      </c>
      <c r="F880" s="155"/>
      <c r="G880" t="s">
        <v>264</v>
      </c>
      <c r="H880" t="s">
        <v>264</v>
      </c>
      <c r="I880" t="s">
        <v>264</v>
      </c>
      <c r="J880" t="s">
        <v>264</v>
      </c>
      <c r="K880" s="155" t="str">
        <f>_xlfn.XLOOKUP(Table2_2[[#This Row],[load_case]],'Load summary(updated)'!$B$2:$B$44,'Load summary(updated)'!$A$2:$A$44)</f>
        <v>56-Construction Load (Roof)</v>
      </c>
      <c r="L880" s="155" t="e">
        <f>VLOOKUP(Table2_2[[#This Row],[load_combination]],'Load summary(original) and Ref'!B:AV,47,0)</f>
        <v>#N/A</v>
      </c>
    </row>
    <row r="881" spans="1:12" hidden="1" x14ac:dyDescent="0.3">
      <c r="A881" t="s">
        <v>265</v>
      </c>
      <c r="B881" s="155" t="s">
        <v>261</v>
      </c>
      <c r="C881" s="155" t="s">
        <v>262</v>
      </c>
      <c r="D881" s="155">
        <v>57</v>
      </c>
      <c r="E881" t="s">
        <v>263</v>
      </c>
      <c r="F881" s="155"/>
      <c r="G881" t="s">
        <v>264</v>
      </c>
      <c r="H881" t="s">
        <v>264</v>
      </c>
      <c r="I881" t="s">
        <v>264</v>
      </c>
      <c r="J881" t="s">
        <v>264</v>
      </c>
      <c r="K881" s="155" t="str">
        <f>_xlfn.XLOOKUP(Table2_2[[#This Row],[load_case]],'Load summary(updated)'!$B$2:$B$44,'Load summary(updated)'!$A$2:$A$44)</f>
        <v>57-Lateral Construction (Left &amp; Right)</v>
      </c>
      <c r="L881" s="155" t="e">
        <f>VLOOKUP(Table2_2[[#This Row],[load_combination]],'Load summary(original) and Ref'!B:AV,47,0)</f>
        <v>#N/A</v>
      </c>
    </row>
    <row r="882" spans="1:12" hidden="1" x14ac:dyDescent="0.3">
      <c r="A882" t="s">
        <v>265</v>
      </c>
      <c r="B882" s="155" t="s">
        <v>261</v>
      </c>
      <c r="C882" s="155" t="s">
        <v>262</v>
      </c>
      <c r="D882" s="155">
        <v>17.100000000000001</v>
      </c>
      <c r="E882" t="s">
        <v>263</v>
      </c>
      <c r="F882" s="155"/>
      <c r="G882" t="s">
        <v>264</v>
      </c>
      <c r="H882" t="s">
        <v>264</v>
      </c>
      <c r="I882" t="s">
        <v>264</v>
      </c>
      <c r="J882" t="s">
        <v>264</v>
      </c>
      <c r="K882" s="155" t="str">
        <f>_xlfn.XLOOKUP(Table2_2[[#This Row],[load_case]],'Load summary(updated)'!$B$2:$B$44,'Load summary(updated)'!$A$2:$A$44)</f>
        <v xml:space="preserve">Eff. Vertical Soil Pressure Roof, 4.5m excavation above Roof Slab </v>
      </c>
      <c r="L882" s="155" t="e">
        <f>VLOOKUP(Table2_2[[#This Row],[load_combination]],'Load summary(original) and Ref'!B:AV,47,0)</f>
        <v>#N/A</v>
      </c>
    </row>
    <row r="883" spans="1:12" hidden="1" x14ac:dyDescent="0.3">
      <c r="A883" t="s">
        <v>265</v>
      </c>
      <c r="B883" s="155" t="s">
        <v>261</v>
      </c>
      <c r="C883" s="155" t="s">
        <v>262</v>
      </c>
      <c r="D883" s="155">
        <v>31.1</v>
      </c>
      <c r="E883" t="s">
        <v>263</v>
      </c>
      <c r="F883" s="155"/>
      <c r="G883" t="s">
        <v>264</v>
      </c>
      <c r="H883" t="s">
        <v>264</v>
      </c>
      <c r="I883" t="s">
        <v>264</v>
      </c>
      <c r="J883" t="s">
        <v>264</v>
      </c>
      <c r="K883" s="155" t="str">
        <f>_xlfn.XLOOKUP(Table2_2[[#This Row],[load_case]],'Load summary(updated)'!$B$2:$B$44,'Load summary(updated)'!$A$2:$A$44)</f>
        <v>Hydrostatic Vertical Roof, WT 4.5m BGL</v>
      </c>
      <c r="L883" s="155" t="e">
        <f>VLOOKUP(Table2_2[[#This Row],[load_combination]],'Load summary(original) and Ref'!B:AV,47,0)</f>
        <v>#N/A</v>
      </c>
    </row>
    <row r="884" spans="1:12" hidden="1" x14ac:dyDescent="0.3">
      <c r="A884" s="180" t="s">
        <v>272</v>
      </c>
      <c r="B884" s="155" t="s">
        <v>261</v>
      </c>
      <c r="C884" s="155" t="s">
        <v>262</v>
      </c>
      <c r="D884" s="181">
        <v>1</v>
      </c>
      <c r="E884" t="s">
        <v>263</v>
      </c>
      <c r="F884" s="181">
        <v>1</v>
      </c>
      <c r="G884" t="s">
        <v>264</v>
      </c>
      <c r="H884" t="s">
        <v>264</v>
      </c>
      <c r="I884" t="s">
        <v>264</v>
      </c>
      <c r="J884" t="s">
        <v>264</v>
      </c>
      <c r="K884" s="178" t="str">
        <f>_xlfn.XLOOKUP(Table2_2[[#This Row],[load_case]],'Load summary(updated)'!$B$2:$B$44,'Load summary(updated)'!$A$2:$A$44)</f>
        <v>Self weight (Self-weight)</v>
      </c>
      <c r="L884" s="178" t="str">
        <f>VLOOKUP(Table2_2[[#This Row],[load_combination]],'Load summary(original) and Ref'!B:AV,47,0)</f>
        <v>EXCAV GL -4.5,WL GL, no SDL, SLS</v>
      </c>
    </row>
    <row r="885" spans="1:12" hidden="1" x14ac:dyDescent="0.3">
      <c r="A885" t="s">
        <v>272</v>
      </c>
      <c r="B885" s="155" t="s">
        <v>261</v>
      </c>
      <c r="C885" s="155" t="s">
        <v>262</v>
      </c>
      <c r="D885" s="155">
        <v>2</v>
      </c>
      <c r="E885" t="s">
        <v>263</v>
      </c>
      <c r="F885" s="155">
        <v>0</v>
      </c>
      <c r="G885" t="s">
        <v>264</v>
      </c>
      <c r="H885" t="s">
        <v>264</v>
      </c>
      <c r="I885" t="s">
        <v>264</v>
      </c>
      <c r="J885" t="s">
        <v>264</v>
      </c>
      <c r="K885" s="155" t="str">
        <f>_xlfn.XLOOKUP(Table2_2[[#This Row],[load_case]],'Load summary(updated)'!$B$2:$B$44,'Load summary(updated)'!$A$2:$A$44)</f>
        <v>Permanent Superimposed Dead Load (Self-weight)</v>
      </c>
      <c r="L885" s="155" t="str">
        <f>VLOOKUP(Table2_2[[#This Row],[load_combination]],'Load summary(original) and Ref'!B:AV,47,0)</f>
        <v>EXCAV GL -4.5,WL GL, no SDL, SLS</v>
      </c>
    </row>
    <row r="886" spans="1:12" hidden="1" x14ac:dyDescent="0.3">
      <c r="A886" t="s">
        <v>272</v>
      </c>
      <c r="B886" s="155" t="s">
        <v>261</v>
      </c>
      <c r="C886" s="155" t="s">
        <v>262</v>
      </c>
      <c r="D886" s="155">
        <v>3</v>
      </c>
      <c r="E886" t="s">
        <v>263</v>
      </c>
      <c r="F886" s="155">
        <v>0</v>
      </c>
      <c r="G886" t="s">
        <v>264</v>
      </c>
      <c r="H886" t="s">
        <v>264</v>
      </c>
      <c r="I886" t="s">
        <v>264</v>
      </c>
      <c r="J886" t="s">
        <v>264</v>
      </c>
      <c r="K886" s="155" t="str">
        <f>_xlfn.XLOOKUP(Table2_2[[#This Row],[load_case]],'Load summary(updated)'!$B$2:$B$44,'Load summary(updated)'!$A$2:$A$44)</f>
        <v>Pavement (Self-weight)</v>
      </c>
      <c r="L886" s="155" t="str">
        <f>VLOOKUP(Table2_2[[#This Row],[load_combination]],'Load summary(original) and Ref'!B:AV,47,0)</f>
        <v>EXCAV GL -4.5,WL GL, no SDL, SLS</v>
      </c>
    </row>
    <row r="887" spans="1:12" hidden="1" x14ac:dyDescent="0.3">
      <c r="A887" t="s">
        <v>272</v>
      </c>
      <c r="B887" s="155" t="s">
        <v>261</v>
      </c>
      <c r="C887" s="155" t="s">
        <v>262</v>
      </c>
      <c r="D887" s="155">
        <v>4</v>
      </c>
      <c r="E887" t="s">
        <v>263</v>
      </c>
      <c r="F887" s="155">
        <v>0</v>
      </c>
      <c r="G887" t="s">
        <v>264</v>
      </c>
      <c r="H887" t="s">
        <v>264</v>
      </c>
      <c r="I887" t="s">
        <v>264</v>
      </c>
      <c r="J887" t="s">
        <v>264</v>
      </c>
      <c r="K887" s="155" t="str">
        <f>_xlfn.XLOOKUP(Table2_2[[#This Row],[load_case]],'Load summary(updated)'!$B$2:$B$44,'Load summary(updated)'!$A$2:$A$44)</f>
        <v>Horizontal Soil Pressure  due to Pavement self-weight at Rest K0 (Self-
weight)</v>
      </c>
      <c r="L887" s="155" t="str">
        <f>VLOOKUP(Table2_2[[#This Row],[load_combination]],'Load summary(original) and Ref'!B:AV,47,0)</f>
        <v>EXCAV GL -4.5,WL GL, no SDL, SLS</v>
      </c>
    </row>
    <row r="888" spans="1:12" hidden="1" x14ac:dyDescent="0.3">
      <c r="A888" t="s">
        <v>272</v>
      </c>
      <c r="B888" s="155" t="s">
        <v>261</v>
      </c>
      <c r="C888" s="155" t="s">
        <v>262</v>
      </c>
      <c r="D888" s="155">
        <v>5</v>
      </c>
      <c r="E888" t="s">
        <v>263</v>
      </c>
      <c r="F888" s="155">
        <v>0</v>
      </c>
      <c r="G888" t="s">
        <v>264</v>
      </c>
      <c r="H888" t="s">
        <v>264</v>
      </c>
      <c r="I888" t="s">
        <v>264</v>
      </c>
      <c r="J888" t="s">
        <v>264</v>
      </c>
      <c r="K888" s="155" t="str">
        <f>_xlfn.XLOOKUP(Table2_2[[#This Row],[load_case]],'Load summary(updated)'!$B$2:$B$44,'Load summary(updated)'!$A$2:$A$44)</f>
        <v>Horizontal Soil Pressure due to Pavement self-weight at Active Ka (Self-
weight)</v>
      </c>
      <c r="L888" s="155" t="str">
        <f>VLOOKUP(Table2_2[[#This Row],[load_combination]],'Load summary(original) and Ref'!B:AV,47,0)</f>
        <v>EXCAV GL -4.5,WL GL, no SDL, SLS</v>
      </c>
    </row>
    <row r="889" spans="1:12" hidden="1" x14ac:dyDescent="0.3">
      <c r="A889" t="s">
        <v>272</v>
      </c>
      <c r="B889" s="155" t="s">
        <v>261</v>
      </c>
      <c r="C889" s="155" t="s">
        <v>262</v>
      </c>
      <c r="D889" s="155">
        <v>11</v>
      </c>
      <c r="E889" t="s">
        <v>263</v>
      </c>
      <c r="F889" s="155">
        <v>0</v>
      </c>
      <c r="G889" t="s">
        <v>264</v>
      </c>
      <c r="H889" t="s">
        <v>264</v>
      </c>
      <c r="I889" t="s">
        <v>264</v>
      </c>
      <c r="J889" t="s">
        <v>264</v>
      </c>
      <c r="K889" s="155" t="str">
        <f>_xlfn.XLOOKUP(Table2_2[[#This Row],[load_case]],'Load summary(updated)'!$B$2:$B$44,'Load summary(updated)'!$A$2:$A$44)</f>
        <v>Eff. Vertical Soil Pressure, WL at GL &amp; +1.0m &amp; base</v>
      </c>
      <c r="L889" s="155" t="str">
        <f>VLOOKUP(Table2_2[[#This Row],[load_combination]],'Load summary(original) and Ref'!B:AV,47,0)</f>
        <v>EXCAV GL -4.5,WL GL, no SDL, SLS</v>
      </c>
    </row>
    <row r="890" spans="1:12" hidden="1" x14ac:dyDescent="0.3">
      <c r="A890" t="s">
        <v>272</v>
      </c>
      <c r="B890" s="155" t="s">
        <v>261</v>
      </c>
      <c r="C890" s="155" t="s">
        <v>262</v>
      </c>
      <c r="D890" s="155">
        <v>12</v>
      </c>
      <c r="E890" t="s">
        <v>263</v>
      </c>
      <c r="F890" s="155">
        <v>0</v>
      </c>
      <c r="G890" t="s">
        <v>264</v>
      </c>
      <c r="H890" t="s">
        <v>264</v>
      </c>
      <c r="I890" t="s">
        <v>264</v>
      </c>
      <c r="J890" t="s">
        <v>264</v>
      </c>
      <c r="K890" s="155" t="str">
        <f>_xlfn.XLOOKUP(Table2_2[[#This Row],[load_case]],'Load summary(updated)'!$B$2:$B$44,'Load summary(updated)'!$A$2:$A$44)</f>
        <v>Eff. Horizontal Soil Pressure at Rest, K0, WL at GL &amp; +1.0m &amp; base L&amp;R</v>
      </c>
      <c r="L890" s="155" t="str">
        <f>VLOOKUP(Table2_2[[#This Row],[load_combination]],'Load summary(original) and Ref'!B:AV,47,0)</f>
        <v>EXCAV GL -4.5,WL GL, no SDL, SLS</v>
      </c>
    </row>
    <row r="891" spans="1:12" hidden="1" x14ac:dyDescent="0.3">
      <c r="A891" t="s">
        <v>272</v>
      </c>
      <c r="B891" s="155" t="s">
        <v>261</v>
      </c>
      <c r="C891" s="155" t="s">
        <v>262</v>
      </c>
      <c r="D891" s="155">
        <v>13</v>
      </c>
      <c r="E891" t="s">
        <v>263</v>
      </c>
      <c r="F891" s="155">
        <v>0</v>
      </c>
      <c r="G891" t="s">
        <v>264</v>
      </c>
      <c r="H891" t="s">
        <v>264</v>
      </c>
      <c r="I891" t="s">
        <v>264</v>
      </c>
      <c r="J891" t="s">
        <v>264</v>
      </c>
      <c r="K891" s="155" t="str">
        <f>_xlfn.XLOOKUP(Table2_2[[#This Row],[load_case]],'Load summary(updated)'!$B$2:$B$44,'Load summary(updated)'!$A$2:$A$44)</f>
        <v>Total Vertical Soil Pressure Roof, WT at 5.0m BGL</v>
      </c>
      <c r="L891" s="155" t="str">
        <f>VLOOKUP(Table2_2[[#This Row],[load_combination]],'Load summary(original) and Ref'!B:AV,47,0)</f>
        <v>EXCAV GL -4.5,WL GL, no SDL, SLS</v>
      </c>
    </row>
    <row r="892" spans="1:12" hidden="1" x14ac:dyDescent="0.3">
      <c r="A892" t="s">
        <v>272</v>
      </c>
      <c r="B892" s="155" t="s">
        <v>261</v>
      </c>
      <c r="C892" s="155" t="s">
        <v>262</v>
      </c>
      <c r="D892" s="155">
        <v>14</v>
      </c>
      <c r="E892" t="s">
        <v>263</v>
      </c>
      <c r="F892" s="155">
        <v>0</v>
      </c>
      <c r="G892" t="s">
        <v>264</v>
      </c>
      <c r="H892" t="s">
        <v>264</v>
      </c>
      <c r="I892" t="s">
        <v>264</v>
      </c>
      <c r="J892" t="s">
        <v>264</v>
      </c>
      <c r="K892" s="155" t="str">
        <f>_xlfn.XLOOKUP(Table2_2[[#This Row],[load_case]],'Load summary(updated)'!$B$2:$B$44,'Load summary(updated)'!$A$2:$A$44)</f>
        <v xml:space="preserve">Eff. Horizontal Soil Pressure at Active, Ka, WT at 5.0mBGL L&amp;R </v>
      </c>
      <c r="L892" s="155" t="str">
        <f>VLOOKUP(Table2_2[[#This Row],[load_combination]],'Load summary(original) and Ref'!B:AV,47,0)</f>
        <v>EXCAV GL -4.5,WL GL, no SDL, SLS</v>
      </c>
    </row>
    <row r="893" spans="1:12" hidden="1" x14ac:dyDescent="0.3">
      <c r="A893" t="s">
        <v>272</v>
      </c>
      <c r="B893" s="155" t="s">
        <v>261</v>
      </c>
      <c r="C893" s="155" t="s">
        <v>262</v>
      </c>
      <c r="D893" s="155">
        <v>15</v>
      </c>
      <c r="E893" t="s">
        <v>263</v>
      </c>
      <c r="F893" s="155">
        <v>0</v>
      </c>
      <c r="G893" t="s">
        <v>264</v>
      </c>
      <c r="H893" t="s">
        <v>264</v>
      </c>
      <c r="I893" t="s">
        <v>264</v>
      </c>
      <c r="J893" t="s">
        <v>264</v>
      </c>
      <c r="K893" s="155" t="str">
        <f>_xlfn.XLOOKUP(Table2_2[[#This Row],[load_case]],'Load summary(updated)'!$B$2:$B$44,'Load summary(updated)'!$A$2:$A$44)</f>
        <v>Eff. Vertical Soil Pressure, WL at base</v>
      </c>
      <c r="L893" s="155" t="str">
        <f>VLOOKUP(Table2_2[[#This Row],[load_combination]],'Load summary(original) and Ref'!B:AV,47,0)</f>
        <v>EXCAV GL -4.5,WL GL, no SDL, SLS</v>
      </c>
    </row>
    <row r="894" spans="1:12" hidden="1" x14ac:dyDescent="0.3">
      <c r="A894" t="s">
        <v>272</v>
      </c>
      <c r="B894" s="155" t="s">
        <v>261</v>
      </c>
      <c r="C894" s="155" t="s">
        <v>262</v>
      </c>
      <c r="D894" s="155">
        <v>16</v>
      </c>
      <c r="E894" t="s">
        <v>263</v>
      </c>
      <c r="F894" s="155">
        <v>0</v>
      </c>
      <c r="G894" t="s">
        <v>264</v>
      </c>
      <c r="H894" t="s">
        <v>264</v>
      </c>
      <c r="I894" t="s">
        <v>264</v>
      </c>
      <c r="J894" t="s">
        <v>264</v>
      </c>
      <c r="K894" s="155" t="str">
        <f>_xlfn.XLOOKUP(Table2_2[[#This Row],[load_case]],'Load summary(updated)'!$B$2:$B$44,'Load summary(updated)'!$A$2:$A$44)</f>
        <v>Eff. Horizontal Soil Pressure at Rest, K0, WL at base (L&amp;R)</v>
      </c>
      <c r="L894" s="155" t="str">
        <f>VLOOKUP(Table2_2[[#This Row],[load_combination]],'Load summary(original) and Ref'!B:AV,47,0)</f>
        <v>EXCAV GL -4.5,WL GL, no SDL, SLS</v>
      </c>
    </row>
    <row r="895" spans="1:12" hidden="1" x14ac:dyDescent="0.3">
      <c r="A895" t="s">
        <v>272</v>
      </c>
      <c r="B895" s="155" t="s">
        <v>261</v>
      </c>
      <c r="C895" s="155" t="s">
        <v>262</v>
      </c>
      <c r="D895" s="155">
        <v>17</v>
      </c>
      <c r="E895" t="s">
        <v>263</v>
      </c>
      <c r="F895" s="155">
        <v>0</v>
      </c>
      <c r="G895" t="s">
        <v>264</v>
      </c>
      <c r="H895" t="s">
        <v>264</v>
      </c>
      <c r="I895" t="s">
        <v>264</v>
      </c>
      <c r="J895" t="s">
        <v>264</v>
      </c>
      <c r="K895" s="155" t="str">
        <f>_xlfn.XLOOKUP(Table2_2[[#This Row],[load_case]],'Load summary(updated)'!$B$2:$B$44,'Load summary(updated)'!$A$2:$A$44)</f>
        <v xml:space="preserve">Eff. Vertical Soil Pressure Roof, 1.5m excavation above Roof Slab </v>
      </c>
      <c r="L895" s="155" t="str">
        <f>VLOOKUP(Table2_2[[#This Row],[load_combination]],'Load summary(original) and Ref'!B:AV,47,0)</f>
        <v>EXCAV GL -4.5,WL GL, no SDL, SLS</v>
      </c>
    </row>
    <row r="896" spans="1:12" hidden="1" x14ac:dyDescent="0.3">
      <c r="A896" t="s">
        <v>272</v>
      </c>
      <c r="B896" s="155" t="s">
        <v>261</v>
      </c>
      <c r="C896" s="155" t="s">
        <v>262</v>
      </c>
      <c r="D896" s="155">
        <v>18</v>
      </c>
      <c r="E896" t="s">
        <v>263</v>
      </c>
      <c r="F896" s="155">
        <v>0</v>
      </c>
      <c r="G896" t="s">
        <v>264</v>
      </c>
      <c r="H896" t="s">
        <v>264</v>
      </c>
      <c r="I896" t="s">
        <v>264</v>
      </c>
      <c r="J896" t="s">
        <v>264</v>
      </c>
      <c r="K896" s="155" t="str">
        <f>_xlfn.XLOOKUP(Table2_2[[#This Row],[load_case]],'Load summary(updated)'!$B$2:$B$44,'Load summary(updated)'!$A$2:$A$44)</f>
        <v xml:space="preserve">Eff. Vertical Soil Pressure, WT at 1.5mBGL (L) and 4.5mBGL (R) </v>
      </c>
      <c r="L896" s="155" t="str">
        <f>VLOOKUP(Table2_2[[#This Row],[load_combination]],'Load summary(original) and Ref'!B:AV,47,0)</f>
        <v>EXCAV GL -4.5,WL GL, no SDL, SLS</v>
      </c>
    </row>
    <row r="897" spans="1:12" hidden="1" x14ac:dyDescent="0.3">
      <c r="A897" t="s">
        <v>272</v>
      </c>
      <c r="B897" s="155" t="s">
        <v>261</v>
      </c>
      <c r="C897" s="155" t="s">
        <v>262</v>
      </c>
      <c r="D897" s="155">
        <v>19</v>
      </c>
      <c r="E897" t="s">
        <v>263</v>
      </c>
      <c r="F897" s="155">
        <v>0</v>
      </c>
      <c r="G897" t="s">
        <v>264</v>
      </c>
      <c r="H897" t="s">
        <v>264</v>
      </c>
      <c r="I897" t="s">
        <v>264</v>
      </c>
      <c r="J897" t="s">
        <v>264</v>
      </c>
      <c r="K897" s="155" t="str">
        <f>_xlfn.XLOOKUP(Table2_2[[#This Row],[load_case]],'Load summary(updated)'!$B$2:$B$44,'Load summary(updated)'!$A$2:$A$44)</f>
        <v>Eff. Horizontal Soil Pressure at Rest, K0, WT at 1.5mBGL (L) and 
4.5mBGL (R) L</v>
      </c>
      <c r="L897" s="155" t="str">
        <f>VLOOKUP(Table2_2[[#This Row],[load_combination]],'Load summary(original) and Ref'!B:AV,47,0)</f>
        <v>EXCAV GL -4.5,WL GL, no SDL, SLS</v>
      </c>
    </row>
    <row r="898" spans="1:12" hidden="1" x14ac:dyDescent="0.3">
      <c r="A898" t="s">
        <v>272</v>
      </c>
      <c r="B898" s="155" t="s">
        <v>261</v>
      </c>
      <c r="C898" s="155" t="s">
        <v>262</v>
      </c>
      <c r="D898" s="155">
        <v>20</v>
      </c>
      <c r="E898" t="s">
        <v>263</v>
      </c>
      <c r="F898" s="155">
        <v>0</v>
      </c>
      <c r="G898" t="s">
        <v>264</v>
      </c>
      <c r="H898" t="s">
        <v>264</v>
      </c>
      <c r="I898" t="s">
        <v>264</v>
      </c>
      <c r="J898" t="s">
        <v>264</v>
      </c>
      <c r="K898" s="155" t="str">
        <f>_xlfn.XLOOKUP(Table2_2[[#This Row],[load_case]],'Load summary(updated)'!$B$2:$B$44,'Load summary(updated)'!$A$2:$A$44)</f>
        <v xml:space="preserve">Eff. Horizontal Soil Pressure at Active, Ka,, WT at 1.5mBGL (L) and 
4.5mBGL (R) R </v>
      </c>
      <c r="L898" s="155" t="str">
        <f>VLOOKUP(Table2_2[[#This Row],[load_combination]],'Load summary(original) and Ref'!B:AV,47,0)</f>
        <v>EXCAV GL -4.5,WL GL, no SDL, SLS</v>
      </c>
    </row>
    <row r="899" spans="1:12" hidden="1" x14ac:dyDescent="0.3">
      <c r="A899" t="s">
        <v>272</v>
      </c>
      <c r="B899" s="155" t="s">
        <v>261</v>
      </c>
      <c r="C899" s="155" t="s">
        <v>262</v>
      </c>
      <c r="D899" s="155">
        <v>21</v>
      </c>
      <c r="E899" t="s">
        <v>263</v>
      </c>
      <c r="F899" s="155">
        <v>0</v>
      </c>
      <c r="G899" t="s">
        <v>264</v>
      </c>
      <c r="H899" t="s">
        <v>264</v>
      </c>
      <c r="I899" t="s">
        <v>264</v>
      </c>
      <c r="J899" t="s">
        <v>264</v>
      </c>
      <c r="K899" s="155" t="str">
        <f>_xlfn.XLOOKUP(Table2_2[[#This Row],[load_case]],'Load summary(updated)'!$B$2:$B$44,'Load summary(updated)'!$A$2:$A$44)</f>
        <v xml:space="preserve">Eff. Vertical Soil Pressure, WT at 1.5mBGL (R) and 4.5mBGL (L) </v>
      </c>
      <c r="L899" s="155" t="str">
        <f>VLOOKUP(Table2_2[[#This Row],[load_combination]],'Load summary(original) and Ref'!B:AV,47,0)</f>
        <v>EXCAV GL -4.5,WL GL, no SDL, SLS</v>
      </c>
    </row>
    <row r="900" spans="1:12" hidden="1" x14ac:dyDescent="0.3">
      <c r="A900" t="s">
        <v>272</v>
      </c>
      <c r="B900" s="155" t="s">
        <v>261</v>
      </c>
      <c r="C900" s="155" t="s">
        <v>262</v>
      </c>
      <c r="D900" s="155">
        <v>22</v>
      </c>
      <c r="E900" t="s">
        <v>263</v>
      </c>
      <c r="F900" s="155">
        <v>0</v>
      </c>
      <c r="G900" t="s">
        <v>264</v>
      </c>
      <c r="H900" t="s">
        <v>264</v>
      </c>
      <c r="I900" t="s">
        <v>264</v>
      </c>
      <c r="J900" t="s">
        <v>264</v>
      </c>
      <c r="K900" s="155" t="str">
        <f>_xlfn.XLOOKUP(Table2_2[[#This Row],[load_case]],'Load summary(updated)'!$B$2:$B$44,'Load summary(updated)'!$A$2:$A$44)</f>
        <v>Eff. Horizontal Soil Pressure at Rest, K0,, WT at 1.5mBGL (R) and 
4.5mBGL (L) R</v>
      </c>
      <c r="L900" s="155" t="str">
        <f>VLOOKUP(Table2_2[[#This Row],[load_combination]],'Load summary(original) and Ref'!B:AV,47,0)</f>
        <v>EXCAV GL -4.5,WL GL, no SDL, SLS</v>
      </c>
    </row>
    <row r="901" spans="1:12" hidden="1" x14ac:dyDescent="0.3">
      <c r="A901" t="s">
        <v>272</v>
      </c>
      <c r="B901" s="155" t="s">
        <v>261</v>
      </c>
      <c r="C901" s="155" t="s">
        <v>262</v>
      </c>
      <c r="D901" s="155">
        <v>23</v>
      </c>
      <c r="E901" t="s">
        <v>263</v>
      </c>
      <c r="F901" s="155">
        <v>0</v>
      </c>
      <c r="G901" t="s">
        <v>264</v>
      </c>
      <c r="H901" t="s">
        <v>264</v>
      </c>
      <c r="I901" t="s">
        <v>264</v>
      </c>
      <c r="J901" t="s">
        <v>264</v>
      </c>
      <c r="K901" s="155" t="str">
        <f>_xlfn.XLOOKUP(Table2_2[[#This Row],[load_case]],'Load summary(updated)'!$B$2:$B$44,'Load summary(updated)'!$A$2:$A$44)</f>
        <v>Eff. Horizontal Soil Pressure at Active, Ka,, WT at 1.5mBGL (R) and 
4.5mBGL (L)  L</v>
      </c>
      <c r="L901" s="155" t="str">
        <f>VLOOKUP(Table2_2[[#This Row],[load_combination]],'Load summary(original) and Ref'!B:AV,47,0)</f>
        <v>EXCAV GL -4.5,WL GL, no SDL, SLS</v>
      </c>
    </row>
    <row r="902" spans="1:12" hidden="1" x14ac:dyDescent="0.3">
      <c r="A902" t="s">
        <v>272</v>
      </c>
      <c r="B902" s="155" t="s">
        <v>261</v>
      </c>
      <c r="C902" s="155" t="s">
        <v>262</v>
      </c>
      <c r="D902" s="155">
        <v>31</v>
      </c>
      <c r="E902" t="s">
        <v>263</v>
      </c>
      <c r="F902" s="155">
        <v>0</v>
      </c>
      <c r="G902" t="s">
        <v>264</v>
      </c>
      <c r="H902" t="s">
        <v>264</v>
      </c>
      <c r="I902" t="s">
        <v>264</v>
      </c>
      <c r="J902" t="s">
        <v>264</v>
      </c>
      <c r="K902" s="155" t="str">
        <f>_xlfn.XLOOKUP(Table2_2[[#This Row],[load_case]],'Load summary(updated)'!$B$2:$B$44,'Load summary(updated)'!$A$2:$A$44)</f>
        <v xml:space="preserve">Hydrostatic Vertical Roof, WT at GL </v>
      </c>
      <c r="L902" s="155" t="str">
        <f>VLOOKUP(Table2_2[[#This Row],[load_combination]],'Load summary(original) and Ref'!B:AV,47,0)</f>
        <v>EXCAV GL -4.5,WL GL, no SDL, SLS</v>
      </c>
    </row>
    <row r="903" spans="1:12" hidden="1" x14ac:dyDescent="0.3">
      <c r="A903" t="s">
        <v>272</v>
      </c>
      <c r="B903" s="155" t="s">
        <v>261</v>
      </c>
      <c r="C903" s="155" t="s">
        <v>262</v>
      </c>
      <c r="D903" s="155">
        <v>32</v>
      </c>
      <c r="E903" t="s">
        <v>263</v>
      </c>
      <c r="F903" s="155">
        <v>0</v>
      </c>
      <c r="G903" t="s">
        <v>264</v>
      </c>
      <c r="H903" t="s">
        <v>264</v>
      </c>
      <c r="I903" t="s">
        <v>264</v>
      </c>
      <c r="J903" t="s">
        <v>264</v>
      </c>
      <c r="K903" s="155" t="str">
        <f>_xlfn.XLOOKUP(Table2_2[[#This Row],[load_case]],'Load summary(updated)'!$B$2:$B$44,'Load summary(updated)'!$A$2:$A$44)</f>
        <v xml:space="preserve">Hydrostatic Lateral , WT at GL L&amp;R </v>
      </c>
      <c r="L903" s="155" t="str">
        <f>VLOOKUP(Table2_2[[#This Row],[load_combination]],'Load summary(original) and Ref'!B:AV,47,0)</f>
        <v>EXCAV GL -4.5,WL GL, no SDL, SLS</v>
      </c>
    </row>
    <row r="904" spans="1:12" hidden="1" x14ac:dyDescent="0.3">
      <c r="A904" s="180" t="s">
        <v>272</v>
      </c>
      <c r="B904" s="155" t="s">
        <v>261</v>
      </c>
      <c r="C904" s="155" t="s">
        <v>262</v>
      </c>
      <c r="D904" s="181">
        <v>33</v>
      </c>
      <c r="E904" t="s">
        <v>263</v>
      </c>
      <c r="F904" s="181">
        <v>1</v>
      </c>
      <c r="G904" t="s">
        <v>264</v>
      </c>
      <c r="H904" t="s">
        <v>264</v>
      </c>
      <c r="I904" t="s">
        <v>264</v>
      </c>
      <c r="J904" t="s">
        <v>264</v>
      </c>
      <c r="K904" s="178" t="str">
        <f>_xlfn.XLOOKUP(Table2_2[[#This Row],[load_case]],'Load summary(updated)'!$B$2:$B$44,'Load summary(updated)'!$A$2:$A$44)</f>
        <v xml:space="preserve">Hydrostatic Uplift Base, WT at GL </v>
      </c>
      <c r="L904" s="178" t="str">
        <f>VLOOKUP(Table2_2[[#This Row],[load_combination]],'Load summary(original) and Ref'!B:AV,47,0)</f>
        <v>EXCAV GL -4.5,WL GL, no SDL, SLS</v>
      </c>
    </row>
    <row r="905" spans="1:12" hidden="1" x14ac:dyDescent="0.3">
      <c r="A905" t="s">
        <v>272</v>
      </c>
      <c r="B905" s="155" t="s">
        <v>261</v>
      </c>
      <c r="C905" s="155" t="s">
        <v>262</v>
      </c>
      <c r="D905" s="155">
        <v>34</v>
      </c>
      <c r="E905" t="s">
        <v>263</v>
      </c>
      <c r="F905" s="155">
        <v>0</v>
      </c>
      <c r="G905" t="s">
        <v>264</v>
      </c>
      <c r="H905" t="s">
        <v>264</v>
      </c>
      <c r="I905" t="s">
        <v>264</v>
      </c>
      <c r="J905" t="s">
        <v>264</v>
      </c>
      <c r="K905" s="155" t="str">
        <f>_xlfn.XLOOKUP(Table2_2[[#This Row],[load_case]],'Load summary(updated)'!$B$2:$B$44,'Load summary(updated)'!$A$2:$A$44)</f>
        <v>Hydrostatic Vertical Roof, WT at FL +1.0m,Hydrostatic Lateral , WT at FL +1.0m  L&amp;R, Hydrostatic Uplift Base, WT at FL +1.0m</v>
      </c>
      <c r="L905" s="155" t="str">
        <f>VLOOKUP(Table2_2[[#This Row],[load_combination]],'Load summary(original) and Ref'!B:AV,47,0)</f>
        <v>EXCAV GL -4.5,WL GL, no SDL, SLS</v>
      </c>
    </row>
    <row r="906" spans="1:12" hidden="1" x14ac:dyDescent="0.3">
      <c r="A906" t="s">
        <v>272</v>
      </c>
      <c r="B906" s="155" t="s">
        <v>261</v>
      </c>
      <c r="C906" s="155" t="s">
        <v>262</v>
      </c>
      <c r="D906" s="155">
        <v>35</v>
      </c>
      <c r="E906" t="s">
        <v>263</v>
      </c>
      <c r="F906" s="155">
        <v>0</v>
      </c>
      <c r="G906" t="s">
        <v>264</v>
      </c>
      <c r="H906" t="s">
        <v>264</v>
      </c>
      <c r="I906" t="s">
        <v>264</v>
      </c>
      <c r="J906" t="s">
        <v>264</v>
      </c>
      <c r="K906" s="155" t="str">
        <f>_xlfn.XLOOKUP(Table2_2[[#This Row],[load_case]],'Load summary(updated)'!$B$2:$B$44,'Load summary(updated)'!$A$2:$A$44)</f>
        <v xml:space="preserve">35-Hydrostatic Vertical + Uplift Pressure ; WT at 5m Below GL </v>
      </c>
      <c r="L906" s="155" t="str">
        <f>VLOOKUP(Table2_2[[#This Row],[load_combination]],'Load summary(original) and Ref'!B:AV,47,0)</f>
        <v>EXCAV GL -4.5,WL GL, no SDL, SLS</v>
      </c>
    </row>
    <row r="907" spans="1:12" hidden="1" x14ac:dyDescent="0.3">
      <c r="A907" t="s">
        <v>272</v>
      </c>
      <c r="B907" s="155" t="s">
        <v>261</v>
      </c>
      <c r="C907" s="155" t="s">
        <v>262</v>
      </c>
      <c r="D907" s="155">
        <v>36</v>
      </c>
      <c r="E907" t="s">
        <v>263</v>
      </c>
      <c r="F907" s="155">
        <v>0</v>
      </c>
      <c r="G907" t="s">
        <v>264</v>
      </c>
      <c r="H907" t="s">
        <v>264</v>
      </c>
      <c r="I907" t="s">
        <v>264</v>
      </c>
      <c r="J907" t="s">
        <v>264</v>
      </c>
      <c r="K907" s="155" t="str">
        <f>_xlfn.XLOOKUP(Table2_2[[#This Row],[load_case]],'Load summary(updated)'!$B$2:$B$44,'Load summary(updated)'!$A$2:$A$44)</f>
        <v>36-Hydrostatic Lateral Pressure ( Left &amp; Right); WT at 5m Below GL</v>
      </c>
      <c r="L907" s="155" t="str">
        <f>VLOOKUP(Table2_2[[#This Row],[load_combination]],'Load summary(original) and Ref'!B:AV,47,0)</f>
        <v>EXCAV GL -4.5,WL GL, no SDL, SLS</v>
      </c>
    </row>
    <row r="908" spans="1:12" hidden="1" x14ac:dyDescent="0.3">
      <c r="A908" t="s">
        <v>272</v>
      </c>
      <c r="B908" s="155" t="s">
        <v>261</v>
      </c>
      <c r="C908" s="155" t="s">
        <v>262</v>
      </c>
      <c r="D908" s="155">
        <v>37</v>
      </c>
      <c r="E908" t="s">
        <v>263</v>
      </c>
      <c r="F908" s="155">
        <v>0</v>
      </c>
      <c r="G908" t="s">
        <v>264</v>
      </c>
      <c r="H908" t="s">
        <v>264</v>
      </c>
      <c r="I908" t="s">
        <v>264</v>
      </c>
      <c r="J908" t="s">
        <v>264</v>
      </c>
      <c r="K908" s="155" t="str">
        <f>_xlfn.XLOOKUP(Table2_2[[#This Row],[load_case]],'Load summary(updated)'!$B$2:$B$44,'Load summary(updated)'!$A$2:$A$44)</f>
        <v>37-Hydrostatic Vertical and Uplift (Roof &amp; Base); WT at 1.5m below GL due to excavation</v>
      </c>
      <c r="L908" s="155" t="str">
        <f>VLOOKUP(Table2_2[[#This Row],[load_combination]],'Load summary(original) and Ref'!B:AV,47,0)</f>
        <v>EXCAV GL -4.5,WL GL, no SDL, SLS</v>
      </c>
    </row>
    <row r="909" spans="1:12" hidden="1" x14ac:dyDescent="0.3">
      <c r="A909" t="s">
        <v>272</v>
      </c>
      <c r="B909" s="155" t="s">
        <v>261</v>
      </c>
      <c r="C909" s="155" t="s">
        <v>262</v>
      </c>
      <c r="D909" s="155">
        <v>38</v>
      </c>
      <c r="E909" t="s">
        <v>263</v>
      </c>
      <c r="F909" s="155">
        <v>0</v>
      </c>
      <c r="G909" t="s">
        <v>264</v>
      </c>
      <c r="H909" t="s">
        <v>264</v>
      </c>
      <c r="I909" t="s">
        <v>264</v>
      </c>
      <c r="J909" t="s">
        <v>264</v>
      </c>
      <c r="K909" s="155" t="str">
        <f>_xlfn.XLOOKUP(Table2_2[[#This Row],[load_case]],'Load summary(updated)'!$B$2:$B$44,'Load summary(updated)'!$A$2:$A$44)</f>
        <v>38-Hydrostatic Vertical Pressure (Roof); WT at 1.5m Below GL  &amp; 4.5m below GL (Right)</v>
      </c>
      <c r="L909" s="155" t="str">
        <f>VLOOKUP(Table2_2[[#This Row],[load_combination]],'Load summary(original) and Ref'!B:AV,47,0)</f>
        <v>EXCAV GL -4.5,WL GL, no SDL, SLS</v>
      </c>
    </row>
    <row r="910" spans="1:12" hidden="1" x14ac:dyDescent="0.3">
      <c r="A910" t="s">
        <v>272</v>
      </c>
      <c r="B910" s="155" t="s">
        <v>261</v>
      </c>
      <c r="C910" s="155" t="s">
        <v>262</v>
      </c>
      <c r="D910" s="155">
        <v>39</v>
      </c>
      <c r="E910" t="s">
        <v>263</v>
      </c>
      <c r="F910" s="155">
        <v>0</v>
      </c>
      <c r="G910" t="s">
        <v>264</v>
      </c>
      <c r="H910" t="s">
        <v>264</v>
      </c>
      <c r="I910" t="s">
        <v>264</v>
      </c>
      <c r="J910" t="s">
        <v>264</v>
      </c>
      <c r="K910" s="155" t="str">
        <f>_xlfn.XLOOKUP(Table2_2[[#This Row],[load_case]],'Load summary(updated)'!$B$2:$B$44,'Load summary(updated)'!$A$2:$A$44)</f>
        <v>39-Hydrostatic Lateral Pressure(Left &amp; Right); WT at 1.5m Below GL &amp; 4.5m below GL (Right)</v>
      </c>
      <c r="L910" s="155" t="str">
        <f>VLOOKUP(Table2_2[[#This Row],[load_combination]],'Load summary(original) and Ref'!B:AV,47,0)</f>
        <v>EXCAV GL -4.5,WL GL, no SDL, SLS</v>
      </c>
    </row>
    <row r="911" spans="1:12" hidden="1" x14ac:dyDescent="0.3">
      <c r="A911" t="s">
        <v>272</v>
      </c>
      <c r="B911" s="155" t="s">
        <v>261</v>
      </c>
      <c r="C911" s="155" t="s">
        <v>262</v>
      </c>
      <c r="D911" s="155">
        <v>40</v>
      </c>
      <c r="E911" t="s">
        <v>263</v>
      </c>
      <c r="F911" s="155">
        <v>0</v>
      </c>
      <c r="G911" t="s">
        <v>264</v>
      </c>
      <c r="H911" t="s">
        <v>264</v>
      </c>
      <c r="I911" t="s">
        <v>264</v>
      </c>
      <c r="J911" t="s">
        <v>264</v>
      </c>
      <c r="K911" s="155" t="str">
        <f>_xlfn.XLOOKUP(Table2_2[[#This Row],[load_case]],'Load summary(updated)'!$B$2:$B$44,'Load summary(updated)'!$A$2:$A$44)</f>
        <v>40-Uplift (Base); WT at 1.5m Below GL &amp; 4.5m below GL (Right)</v>
      </c>
      <c r="L911" s="155" t="str">
        <f>VLOOKUP(Table2_2[[#This Row],[load_combination]],'Load summary(original) and Ref'!B:AV,47,0)</f>
        <v>EXCAV GL -4.5,WL GL, no SDL, SLS</v>
      </c>
    </row>
    <row r="912" spans="1:12" hidden="1" x14ac:dyDescent="0.3">
      <c r="A912" t="s">
        <v>272</v>
      </c>
      <c r="B912" s="155" t="s">
        <v>261</v>
      </c>
      <c r="C912" s="155" t="s">
        <v>262</v>
      </c>
      <c r="D912" s="155">
        <v>41</v>
      </c>
      <c r="E912" t="s">
        <v>263</v>
      </c>
      <c r="F912" s="155">
        <v>0</v>
      </c>
      <c r="G912" t="s">
        <v>264</v>
      </c>
      <c r="H912" t="s">
        <v>264</v>
      </c>
      <c r="I912" t="s">
        <v>264</v>
      </c>
      <c r="J912" t="s">
        <v>264</v>
      </c>
      <c r="K912" s="155" t="str">
        <f>_xlfn.XLOOKUP(Table2_2[[#This Row],[load_case]],'Load summary(updated)'!$B$2:$B$44,'Load summary(updated)'!$A$2:$A$44)</f>
        <v>41-Hydrostatic Vertical Pressure (Roof); WT at 4.5m Below GL  &amp; 1.5m below GL (Right)</v>
      </c>
      <c r="L912" s="155" t="str">
        <f>VLOOKUP(Table2_2[[#This Row],[load_combination]],'Load summary(original) and Ref'!B:AV,47,0)</f>
        <v>EXCAV GL -4.5,WL GL, no SDL, SLS</v>
      </c>
    </row>
    <row r="913" spans="1:12" hidden="1" x14ac:dyDescent="0.3">
      <c r="A913" t="s">
        <v>272</v>
      </c>
      <c r="B913" s="155" t="s">
        <v>261</v>
      </c>
      <c r="C913" s="155" t="s">
        <v>262</v>
      </c>
      <c r="D913" s="155">
        <v>42</v>
      </c>
      <c r="E913" t="s">
        <v>263</v>
      </c>
      <c r="F913" s="155">
        <v>0</v>
      </c>
      <c r="G913" t="s">
        <v>264</v>
      </c>
      <c r="H913" t="s">
        <v>264</v>
      </c>
      <c r="I913" t="s">
        <v>264</v>
      </c>
      <c r="J913" t="s">
        <v>264</v>
      </c>
      <c r="K913" s="155" t="str">
        <f>_xlfn.XLOOKUP(Table2_2[[#This Row],[load_case]],'Load summary(updated)'!$B$2:$B$44,'Load summary(updated)'!$A$2:$A$44)</f>
        <v>42-Hydrostatic Lateral Pressure(Left &amp; Right); WT at 4.5m Below GL &amp; 1.5m below GL (Right)</v>
      </c>
      <c r="L913" s="155" t="str">
        <f>VLOOKUP(Table2_2[[#This Row],[load_combination]],'Load summary(original) and Ref'!B:AV,47,0)</f>
        <v>EXCAV GL -4.5,WL GL, no SDL, SLS</v>
      </c>
    </row>
    <row r="914" spans="1:12" hidden="1" x14ac:dyDescent="0.3">
      <c r="A914" t="s">
        <v>272</v>
      </c>
      <c r="B914" s="155" t="s">
        <v>261</v>
      </c>
      <c r="C914" s="155" t="s">
        <v>262</v>
      </c>
      <c r="D914" s="155">
        <v>43</v>
      </c>
      <c r="E914" t="s">
        <v>263</v>
      </c>
      <c r="F914" s="155">
        <v>0</v>
      </c>
      <c r="G914" t="s">
        <v>264</v>
      </c>
      <c r="H914" t="s">
        <v>264</v>
      </c>
      <c r="I914" t="s">
        <v>264</v>
      </c>
      <c r="J914" t="s">
        <v>264</v>
      </c>
      <c r="K914" s="155" t="str">
        <f>_xlfn.XLOOKUP(Table2_2[[#This Row],[load_case]],'Load summary(updated)'!$B$2:$B$44,'Load summary(updated)'!$A$2:$A$44)</f>
        <v>43-Uplift (Base); WT at 4.5m Below GL &amp; 1.5m below GL (Right)</v>
      </c>
      <c r="L914" s="155" t="str">
        <f>VLOOKUP(Table2_2[[#This Row],[load_combination]],'Load summary(original) and Ref'!B:AV,47,0)</f>
        <v>EXCAV GL -4.5,WL GL, no SDL, SLS</v>
      </c>
    </row>
    <row r="915" spans="1:12" hidden="1" x14ac:dyDescent="0.3">
      <c r="A915" t="s">
        <v>272</v>
      </c>
      <c r="B915" s="155" t="s">
        <v>261</v>
      </c>
      <c r="C915" s="155" t="s">
        <v>262</v>
      </c>
      <c r="D915" s="155">
        <v>51</v>
      </c>
      <c r="E915" t="s">
        <v>263</v>
      </c>
      <c r="F915" s="155">
        <v>0</v>
      </c>
      <c r="G915" t="s">
        <v>264</v>
      </c>
      <c r="H915" t="s">
        <v>264</v>
      </c>
      <c r="I915" t="s">
        <v>264</v>
      </c>
      <c r="J915" t="s">
        <v>264</v>
      </c>
      <c r="K915" s="155" t="str">
        <f>_xlfn.XLOOKUP(Table2_2[[#This Row],[load_case]],'Load summary(updated)'!$B$2:$B$44,'Load summary(updated)'!$A$2:$A$44)</f>
        <v>51-Internal Live Load</v>
      </c>
      <c r="L915" s="155" t="str">
        <f>VLOOKUP(Table2_2[[#This Row],[load_combination]],'Load summary(original) and Ref'!B:AV,47,0)</f>
        <v>EXCAV GL -4.5,WL GL, no SDL, SLS</v>
      </c>
    </row>
    <row r="916" spans="1:12" hidden="1" x14ac:dyDescent="0.3">
      <c r="A916" t="s">
        <v>272</v>
      </c>
      <c r="B916" s="155" t="s">
        <v>261</v>
      </c>
      <c r="C916" s="155" t="s">
        <v>262</v>
      </c>
      <c r="D916" s="155">
        <v>52</v>
      </c>
      <c r="E916" t="s">
        <v>263</v>
      </c>
      <c r="F916" s="155">
        <v>0</v>
      </c>
      <c r="G916" t="s">
        <v>264</v>
      </c>
      <c r="H916" t="s">
        <v>264</v>
      </c>
      <c r="I916" t="s">
        <v>264</v>
      </c>
      <c r="J916" t="s">
        <v>264</v>
      </c>
      <c r="K916" s="155" t="str">
        <f>_xlfn.XLOOKUP(Table2_2[[#This Row],[load_case]],'Load summary(updated)'!$B$2:$B$44,'Load summary(updated)'!$A$2:$A$44)</f>
        <v>52-Surcharge (Roof)</v>
      </c>
      <c r="L916" s="155" t="str">
        <f>VLOOKUP(Table2_2[[#This Row],[load_combination]],'Load summary(original) and Ref'!B:AV,47,0)</f>
        <v>EXCAV GL -4.5,WL GL, no SDL, SLS</v>
      </c>
    </row>
    <row r="917" spans="1:12" hidden="1" x14ac:dyDescent="0.3">
      <c r="A917" t="s">
        <v>272</v>
      </c>
      <c r="B917" s="155" t="s">
        <v>261</v>
      </c>
      <c r="C917" s="155" t="s">
        <v>262</v>
      </c>
      <c r="D917" s="155">
        <v>53</v>
      </c>
      <c r="E917" t="s">
        <v>263</v>
      </c>
      <c r="F917" s="155">
        <v>0</v>
      </c>
      <c r="G917" t="s">
        <v>264</v>
      </c>
      <c r="H917" t="s">
        <v>264</v>
      </c>
      <c r="I917" t="s">
        <v>264</v>
      </c>
      <c r="J917" t="s">
        <v>264</v>
      </c>
      <c r="K917" s="155" t="str">
        <f>_xlfn.XLOOKUP(Table2_2[[#This Row],[load_case]],'Load summary(updated)'!$B$2:$B$44,'Load summary(updated)'!$A$2:$A$44)</f>
        <v>53-Lateral Surcharge (Left &amp; Right)</v>
      </c>
      <c r="L917" s="155" t="str">
        <f>VLOOKUP(Table2_2[[#This Row],[load_combination]],'Load summary(original) and Ref'!B:AV,47,0)</f>
        <v>EXCAV GL -4.5,WL GL, no SDL, SLS</v>
      </c>
    </row>
    <row r="918" spans="1:12" hidden="1" x14ac:dyDescent="0.3">
      <c r="A918" t="s">
        <v>272</v>
      </c>
      <c r="B918" s="155" t="s">
        <v>261</v>
      </c>
      <c r="C918" s="155" t="s">
        <v>262</v>
      </c>
      <c r="D918" s="155">
        <v>54.1</v>
      </c>
      <c r="E918" t="s">
        <v>263</v>
      </c>
      <c r="F918" s="155">
        <v>0</v>
      </c>
      <c r="G918" t="s">
        <v>264</v>
      </c>
      <c r="H918" t="s">
        <v>264</v>
      </c>
      <c r="I918" t="s">
        <v>264</v>
      </c>
      <c r="J918" t="s">
        <v>264</v>
      </c>
      <c r="K918" s="155" t="str">
        <f>_xlfn.XLOOKUP(Table2_2[[#This Row],[load_case]],'Load summary(updated)'!$B$2:$B$44,'Load summary(updated)'!$A$2:$A$44)</f>
        <v>54-Lateral Surcharge (Left)  k0</v>
      </c>
      <c r="L918" s="155" t="str">
        <f>VLOOKUP(Table2_2[[#This Row],[load_combination]],'Load summary(original) and Ref'!B:AV,47,0)</f>
        <v>EXCAV GL -4.5,WL GL, no SDL, SLS</v>
      </c>
    </row>
    <row r="919" spans="1:12" hidden="1" x14ac:dyDescent="0.3">
      <c r="A919" t="s">
        <v>272</v>
      </c>
      <c r="B919" s="155" t="s">
        <v>261</v>
      </c>
      <c r="C919" s="155" t="s">
        <v>262</v>
      </c>
      <c r="D919" s="155">
        <v>54.2</v>
      </c>
      <c r="E919" t="s">
        <v>263</v>
      </c>
      <c r="F919" s="155">
        <v>0</v>
      </c>
      <c r="G919" t="s">
        <v>264</v>
      </c>
      <c r="H919" t="s">
        <v>264</v>
      </c>
      <c r="I919" t="s">
        <v>264</v>
      </c>
      <c r="J919" t="s">
        <v>264</v>
      </c>
      <c r="K919" s="155" t="str">
        <f>_xlfn.XLOOKUP(Table2_2[[#This Row],[load_case]],'Load summary(updated)'!$B$2:$B$44,'Load summary(updated)'!$A$2:$A$44)</f>
        <v>54-Lateral Surcharge (Left)  ka</v>
      </c>
      <c r="L919" s="155" t="str">
        <f>VLOOKUP(Table2_2[[#This Row],[load_combination]],'Load summary(original) and Ref'!B:AV,47,0)</f>
        <v>EXCAV GL -4.5,WL GL, no SDL, SLS</v>
      </c>
    </row>
    <row r="920" spans="1:12" hidden="1" x14ac:dyDescent="0.3">
      <c r="A920" t="s">
        <v>272</v>
      </c>
      <c r="B920" s="155" t="s">
        <v>261</v>
      </c>
      <c r="C920" s="155" t="s">
        <v>262</v>
      </c>
      <c r="D920" s="155">
        <v>55.1</v>
      </c>
      <c r="E920" t="s">
        <v>263</v>
      </c>
      <c r="F920" s="155">
        <v>0</v>
      </c>
      <c r="G920" t="s">
        <v>264</v>
      </c>
      <c r="H920" t="s">
        <v>264</v>
      </c>
      <c r="I920" t="s">
        <v>264</v>
      </c>
      <c r="J920" t="s">
        <v>264</v>
      </c>
      <c r="K920" s="155" t="str">
        <f>_xlfn.XLOOKUP(Table2_2[[#This Row],[load_case]],'Load summary(updated)'!$B$2:$B$44,'Load summary(updated)'!$A$2:$A$44)</f>
        <v>55-Lateral Surcharge (Right) k0</v>
      </c>
      <c r="L920" s="155" t="str">
        <f>VLOOKUP(Table2_2[[#This Row],[load_combination]],'Load summary(original) and Ref'!B:AV,47,0)</f>
        <v>EXCAV GL -4.5,WL GL, no SDL, SLS</v>
      </c>
    </row>
    <row r="921" spans="1:12" hidden="1" x14ac:dyDescent="0.3">
      <c r="A921" t="s">
        <v>272</v>
      </c>
      <c r="B921" s="155" t="s">
        <v>261</v>
      </c>
      <c r="C921" s="155" t="s">
        <v>262</v>
      </c>
      <c r="D921" s="155">
        <v>55.2</v>
      </c>
      <c r="E921" t="s">
        <v>263</v>
      </c>
      <c r="F921" s="155">
        <v>0</v>
      </c>
      <c r="G921" t="s">
        <v>264</v>
      </c>
      <c r="H921" t="s">
        <v>264</v>
      </c>
      <c r="I921" t="s">
        <v>264</v>
      </c>
      <c r="J921" t="s">
        <v>264</v>
      </c>
      <c r="K921" s="155" t="str">
        <f>_xlfn.XLOOKUP(Table2_2[[#This Row],[load_case]],'Load summary(updated)'!$B$2:$B$44,'Load summary(updated)'!$A$2:$A$44)</f>
        <v>55-Lateral Surcharge (Right) ka</v>
      </c>
      <c r="L921" s="155" t="str">
        <f>VLOOKUP(Table2_2[[#This Row],[load_combination]],'Load summary(original) and Ref'!B:AV,47,0)</f>
        <v>EXCAV GL -4.5,WL GL, no SDL, SLS</v>
      </c>
    </row>
    <row r="922" spans="1:12" hidden="1" x14ac:dyDescent="0.3">
      <c r="A922" t="s">
        <v>272</v>
      </c>
      <c r="B922" s="155" t="s">
        <v>261</v>
      </c>
      <c r="C922" s="155" t="s">
        <v>262</v>
      </c>
      <c r="D922" s="155">
        <v>56</v>
      </c>
      <c r="E922" t="s">
        <v>263</v>
      </c>
      <c r="F922" s="155">
        <v>0</v>
      </c>
      <c r="G922" t="s">
        <v>264</v>
      </c>
      <c r="H922" t="s">
        <v>264</v>
      </c>
      <c r="I922" t="s">
        <v>264</v>
      </c>
      <c r="J922" t="s">
        <v>264</v>
      </c>
      <c r="K922" s="155" t="str">
        <f>_xlfn.XLOOKUP(Table2_2[[#This Row],[load_case]],'Load summary(updated)'!$B$2:$B$44,'Load summary(updated)'!$A$2:$A$44)</f>
        <v>56-Construction Load (Roof)</v>
      </c>
      <c r="L922" s="155" t="str">
        <f>VLOOKUP(Table2_2[[#This Row],[load_combination]],'Load summary(original) and Ref'!B:AV,47,0)</f>
        <v>EXCAV GL -4.5,WL GL, no SDL, SLS</v>
      </c>
    </row>
    <row r="923" spans="1:12" hidden="1" x14ac:dyDescent="0.3">
      <c r="A923" t="s">
        <v>272</v>
      </c>
      <c r="B923" s="155" t="s">
        <v>261</v>
      </c>
      <c r="C923" s="155" t="s">
        <v>262</v>
      </c>
      <c r="D923" s="155">
        <v>57</v>
      </c>
      <c r="E923" t="s">
        <v>263</v>
      </c>
      <c r="F923" s="155">
        <v>0</v>
      </c>
      <c r="G923" t="s">
        <v>264</v>
      </c>
      <c r="H923" t="s">
        <v>264</v>
      </c>
      <c r="I923" t="s">
        <v>264</v>
      </c>
      <c r="J923" t="s">
        <v>264</v>
      </c>
      <c r="K923" s="155" t="str">
        <f>_xlfn.XLOOKUP(Table2_2[[#This Row],[load_case]],'Load summary(updated)'!$B$2:$B$44,'Load summary(updated)'!$A$2:$A$44)</f>
        <v>57-Lateral Construction (Left &amp; Right)</v>
      </c>
      <c r="L923" s="155" t="str">
        <f>VLOOKUP(Table2_2[[#This Row],[load_combination]],'Load summary(original) and Ref'!B:AV,47,0)</f>
        <v>EXCAV GL -4.5,WL GL, no SDL, SLS</v>
      </c>
    </row>
    <row r="924" spans="1:12" hidden="1" x14ac:dyDescent="0.3">
      <c r="A924" s="180" t="s">
        <v>272</v>
      </c>
      <c r="B924" s="155" t="s">
        <v>261</v>
      </c>
      <c r="C924" s="155" t="s">
        <v>262</v>
      </c>
      <c r="D924" s="181">
        <v>17.100000000000001</v>
      </c>
      <c r="E924" t="s">
        <v>263</v>
      </c>
      <c r="F924" s="181">
        <v>1</v>
      </c>
      <c r="G924" t="s">
        <v>264</v>
      </c>
      <c r="H924" t="s">
        <v>264</v>
      </c>
      <c r="I924" t="s">
        <v>264</v>
      </c>
      <c r="J924" t="s">
        <v>264</v>
      </c>
      <c r="K924" s="178" t="str">
        <f>_xlfn.XLOOKUP(Table2_2[[#This Row],[load_case]],'Load summary(updated)'!$B$2:$B$44,'Load summary(updated)'!$A$2:$A$44)</f>
        <v xml:space="preserve">Eff. Vertical Soil Pressure Roof, 4.5m excavation above Roof Slab </v>
      </c>
      <c r="L924" s="178" t="str">
        <f>VLOOKUP(Table2_2[[#This Row],[load_combination]],'Load summary(original) and Ref'!B:AV,47,0)</f>
        <v>EXCAV GL -4.5,WL GL, no SDL, SLS</v>
      </c>
    </row>
    <row r="925" spans="1:12" hidden="1" x14ac:dyDescent="0.3">
      <c r="A925" s="180" t="s">
        <v>272</v>
      </c>
      <c r="B925" s="155" t="s">
        <v>261</v>
      </c>
      <c r="C925" s="155" t="s">
        <v>262</v>
      </c>
      <c r="D925" s="181">
        <v>31.1</v>
      </c>
      <c r="E925" t="s">
        <v>263</v>
      </c>
      <c r="F925" s="181">
        <v>1</v>
      </c>
      <c r="G925" t="s">
        <v>264</v>
      </c>
      <c r="H925" t="s">
        <v>264</v>
      </c>
      <c r="I925" t="s">
        <v>264</v>
      </c>
      <c r="J925" t="s">
        <v>264</v>
      </c>
      <c r="K925" s="178" t="str">
        <f>_xlfn.XLOOKUP(Table2_2[[#This Row],[load_case]],'Load summary(updated)'!$B$2:$B$44,'Load summary(updated)'!$A$2:$A$44)</f>
        <v>Hydrostatic Vertical Roof, WT 4.5m BGL</v>
      </c>
      <c r="L925" s="178" t="str">
        <f>VLOOKUP(Table2_2[[#This Row],[load_combination]],'Load summary(original) and Ref'!B:AV,47,0)</f>
        <v>EXCAV GL -4.5,WL GL, no SDL, SLS</v>
      </c>
    </row>
    <row r="926" spans="1:12" hidden="1" x14ac:dyDescent="0.3">
      <c r="A926" s="180" t="s">
        <v>271</v>
      </c>
      <c r="B926" s="155" t="s">
        <v>261</v>
      </c>
      <c r="C926" s="155" t="s">
        <v>262</v>
      </c>
      <c r="D926" s="181">
        <v>1</v>
      </c>
      <c r="E926" t="s">
        <v>263</v>
      </c>
      <c r="F926" s="181">
        <v>0.9</v>
      </c>
      <c r="G926" t="s">
        <v>264</v>
      </c>
      <c r="H926" t="s">
        <v>264</v>
      </c>
      <c r="I926" t="s">
        <v>264</v>
      </c>
      <c r="J926" t="s">
        <v>264</v>
      </c>
      <c r="K926" s="178" t="str">
        <f>_xlfn.XLOOKUP(Table2_2[[#This Row],[load_case]],'Load summary(updated)'!$B$2:$B$44,'Load summary(updated)'!$A$2:$A$44)</f>
        <v>Self weight (Self-weight)</v>
      </c>
      <c r="L926" s="178" t="str">
        <f>VLOOKUP(Table2_2[[#This Row],[load_combination]],'Load summary(original) and Ref'!B:AV,47,0)</f>
        <v>EXCAV GL -4.5,WL GL, no SDL, ULS</v>
      </c>
    </row>
    <row r="927" spans="1:12" hidden="1" x14ac:dyDescent="0.3">
      <c r="A927" t="s">
        <v>271</v>
      </c>
      <c r="B927" s="155" t="s">
        <v>261</v>
      </c>
      <c r="C927" s="155" t="s">
        <v>262</v>
      </c>
      <c r="D927" s="155">
        <v>2</v>
      </c>
      <c r="E927" t="s">
        <v>263</v>
      </c>
      <c r="F927" s="155">
        <v>0</v>
      </c>
      <c r="G927" t="s">
        <v>264</v>
      </c>
      <c r="H927" t="s">
        <v>264</v>
      </c>
      <c r="I927" t="s">
        <v>264</v>
      </c>
      <c r="J927" t="s">
        <v>264</v>
      </c>
      <c r="K927" s="155" t="str">
        <f>_xlfn.XLOOKUP(Table2_2[[#This Row],[load_case]],'Load summary(updated)'!$B$2:$B$44,'Load summary(updated)'!$A$2:$A$44)</f>
        <v>Permanent Superimposed Dead Load (Self-weight)</v>
      </c>
      <c r="L927" s="155" t="str">
        <f>VLOOKUP(Table2_2[[#This Row],[load_combination]],'Load summary(original) and Ref'!B:AV,47,0)</f>
        <v>EXCAV GL -4.5,WL GL, no SDL, ULS</v>
      </c>
    </row>
    <row r="928" spans="1:12" hidden="1" x14ac:dyDescent="0.3">
      <c r="A928" t="s">
        <v>271</v>
      </c>
      <c r="B928" s="155" t="s">
        <v>261</v>
      </c>
      <c r="C928" s="155" t="s">
        <v>262</v>
      </c>
      <c r="D928" s="155">
        <v>3</v>
      </c>
      <c r="E928" t="s">
        <v>263</v>
      </c>
      <c r="F928" s="155">
        <v>0</v>
      </c>
      <c r="G928" t="s">
        <v>264</v>
      </c>
      <c r="H928" t="s">
        <v>264</v>
      </c>
      <c r="I928" t="s">
        <v>264</v>
      </c>
      <c r="J928" t="s">
        <v>264</v>
      </c>
      <c r="K928" s="155" t="str">
        <f>_xlfn.XLOOKUP(Table2_2[[#This Row],[load_case]],'Load summary(updated)'!$B$2:$B$44,'Load summary(updated)'!$A$2:$A$44)</f>
        <v>Pavement (Self-weight)</v>
      </c>
      <c r="L928" s="155" t="str">
        <f>VLOOKUP(Table2_2[[#This Row],[load_combination]],'Load summary(original) and Ref'!B:AV,47,0)</f>
        <v>EXCAV GL -4.5,WL GL, no SDL, ULS</v>
      </c>
    </row>
    <row r="929" spans="1:12" hidden="1" x14ac:dyDescent="0.3">
      <c r="A929" t="s">
        <v>271</v>
      </c>
      <c r="B929" s="155" t="s">
        <v>261</v>
      </c>
      <c r="C929" s="155" t="s">
        <v>262</v>
      </c>
      <c r="D929" s="155">
        <v>4</v>
      </c>
      <c r="E929" t="s">
        <v>263</v>
      </c>
      <c r="F929" s="155">
        <v>0</v>
      </c>
      <c r="G929" t="s">
        <v>264</v>
      </c>
      <c r="H929" t="s">
        <v>264</v>
      </c>
      <c r="I929" t="s">
        <v>264</v>
      </c>
      <c r="J929" t="s">
        <v>264</v>
      </c>
      <c r="K929" s="155" t="str">
        <f>_xlfn.XLOOKUP(Table2_2[[#This Row],[load_case]],'Load summary(updated)'!$B$2:$B$44,'Load summary(updated)'!$A$2:$A$44)</f>
        <v>Horizontal Soil Pressure  due to Pavement self-weight at Rest K0 (Self-
weight)</v>
      </c>
      <c r="L929" s="155" t="str">
        <f>VLOOKUP(Table2_2[[#This Row],[load_combination]],'Load summary(original) and Ref'!B:AV,47,0)</f>
        <v>EXCAV GL -4.5,WL GL, no SDL, ULS</v>
      </c>
    </row>
    <row r="930" spans="1:12" hidden="1" x14ac:dyDescent="0.3">
      <c r="A930" t="s">
        <v>271</v>
      </c>
      <c r="B930" s="155" t="s">
        <v>261</v>
      </c>
      <c r="C930" s="155" t="s">
        <v>262</v>
      </c>
      <c r="D930" s="155">
        <v>5</v>
      </c>
      <c r="E930" t="s">
        <v>263</v>
      </c>
      <c r="F930" s="155">
        <v>0</v>
      </c>
      <c r="G930" t="s">
        <v>264</v>
      </c>
      <c r="H930" t="s">
        <v>264</v>
      </c>
      <c r="I930" t="s">
        <v>264</v>
      </c>
      <c r="J930" t="s">
        <v>264</v>
      </c>
      <c r="K930" s="155" t="str">
        <f>_xlfn.XLOOKUP(Table2_2[[#This Row],[load_case]],'Load summary(updated)'!$B$2:$B$44,'Load summary(updated)'!$A$2:$A$44)</f>
        <v>Horizontal Soil Pressure due to Pavement self-weight at Active Ka (Self-
weight)</v>
      </c>
      <c r="L930" s="155" t="str">
        <f>VLOOKUP(Table2_2[[#This Row],[load_combination]],'Load summary(original) and Ref'!B:AV,47,0)</f>
        <v>EXCAV GL -4.5,WL GL, no SDL, ULS</v>
      </c>
    </row>
    <row r="931" spans="1:12" hidden="1" x14ac:dyDescent="0.3">
      <c r="A931" t="s">
        <v>271</v>
      </c>
      <c r="B931" s="155" t="s">
        <v>261</v>
      </c>
      <c r="C931" s="155" t="s">
        <v>262</v>
      </c>
      <c r="D931" s="155">
        <v>11</v>
      </c>
      <c r="E931" t="s">
        <v>263</v>
      </c>
      <c r="F931" s="155">
        <v>0</v>
      </c>
      <c r="G931" t="s">
        <v>264</v>
      </c>
      <c r="H931" t="s">
        <v>264</v>
      </c>
      <c r="I931" t="s">
        <v>264</v>
      </c>
      <c r="J931" t="s">
        <v>264</v>
      </c>
      <c r="K931" s="155" t="str">
        <f>_xlfn.XLOOKUP(Table2_2[[#This Row],[load_case]],'Load summary(updated)'!$B$2:$B$44,'Load summary(updated)'!$A$2:$A$44)</f>
        <v>Eff. Vertical Soil Pressure, WL at GL &amp; +1.0m &amp; base</v>
      </c>
      <c r="L931" s="155" t="str">
        <f>VLOOKUP(Table2_2[[#This Row],[load_combination]],'Load summary(original) and Ref'!B:AV,47,0)</f>
        <v>EXCAV GL -4.5,WL GL, no SDL, ULS</v>
      </c>
    </row>
    <row r="932" spans="1:12" hidden="1" x14ac:dyDescent="0.3">
      <c r="A932" t="s">
        <v>271</v>
      </c>
      <c r="B932" s="155" t="s">
        <v>261</v>
      </c>
      <c r="C932" s="155" t="s">
        <v>262</v>
      </c>
      <c r="D932" s="155">
        <v>12</v>
      </c>
      <c r="E932" t="s">
        <v>263</v>
      </c>
      <c r="F932" s="155">
        <v>0</v>
      </c>
      <c r="G932" t="s">
        <v>264</v>
      </c>
      <c r="H932" t="s">
        <v>264</v>
      </c>
      <c r="I932" t="s">
        <v>264</v>
      </c>
      <c r="J932" t="s">
        <v>264</v>
      </c>
      <c r="K932" s="155" t="str">
        <f>_xlfn.XLOOKUP(Table2_2[[#This Row],[load_case]],'Load summary(updated)'!$B$2:$B$44,'Load summary(updated)'!$A$2:$A$44)</f>
        <v>Eff. Horizontal Soil Pressure at Rest, K0, WL at GL &amp; +1.0m &amp; base L&amp;R</v>
      </c>
      <c r="L932" s="155" t="str">
        <f>VLOOKUP(Table2_2[[#This Row],[load_combination]],'Load summary(original) and Ref'!B:AV,47,0)</f>
        <v>EXCAV GL -4.5,WL GL, no SDL, ULS</v>
      </c>
    </row>
    <row r="933" spans="1:12" hidden="1" x14ac:dyDescent="0.3">
      <c r="A933" t="s">
        <v>271</v>
      </c>
      <c r="B933" s="155" t="s">
        <v>261</v>
      </c>
      <c r="C933" s="155" t="s">
        <v>262</v>
      </c>
      <c r="D933" s="155">
        <v>13</v>
      </c>
      <c r="E933" t="s">
        <v>263</v>
      </c>
      <c r="F933" s="155">
        <v>0</v>
      </c>
      <c r="G933" t="s">
        <v>264</v>
      </c>
      <c r="H933" t="s">
        <v>264</v>
      </c>
      <c r="I933" t="s">
        <v>264</v>
      </c>
      <c r="J933" t="s">
        <v>264</v>
      </c>
      <c r="K933" s="155" t="str">
        <f>_xlfn.XLOOKUP(Table2_2[[#This Row],[load_case]],'Load summary(updated)'!$B$2:$B$44,'Load summary(updated)'!$A$2:$A$44)</f>
        <v>Total Vertical Soil Pressure Roof, WT at 5.0m BGL</v>
      </c>
      <c r="L933" s="155" t="str">
        <f>VLOOKUP(Table2_2[[#This Row],[load_combination]],'Load summary(original) and Ref'!B:AV,47,0)</f>
        <v>EXCAV GL -4.5,WL GL, no SDL, ULS</v>
      </c>
    </row>
    <row r="934" spans="1:12" hidden="1" x14ac:dyDescent="0.3">
      <c r="A934" t="s">
        <v>271</v>
      </c>
      <c r="B934" s="155" t="s">
        <v>261</v>
      </c>
      <c r="C934" s="155" t="s">
        <v>262</v>
      </c>
      <c r="D934" s="155">
        <v>14</v>
      </c>
      <c r="E934" t="s">
        <v>263</v>
      </c>
      <c r="F934" s="155">
        <v>0</v>
      </c>
      <c r="G934" t="s">
        <v>264</v>
      </c>
      <c r="H934" t="s">
        <v>264</v>
      </c>
      <c r="I934" t="s">
        <v>264</v>
      </c>
      <c r="J934" t="s">
        <v>264</v>
      </c>
      <c r="K934" s="155" t="str">
        <f>_xlfn.XLOOKUP(Table2_2[[#This Row],[load_case]],'Load summary(updated)'!$B$2:$B$44,'Load summary(updated)'!$A$2:$A$44)</f>
        <v xml:space="preserve">Eff. Horizontal Soil Pressure at Active, Ka, WT at 5.0mBGL L&amp;R </v>
      </c>
      <c r="L934" s="155" t="str">
        <f>VLOOKUP(Table2_2[[#This Row],[load_combination]],'Load summary(original) and Ref'!B:AV,47,0)</f>
        <v>EXCAV GL -4.5,WL GL, no SDL, ULS</v>
      </c>
    </row>
    <row r="935" spans="1:12" hidden="1" x14ac:dyDescent="0.3">
      <c r="A935" t="s">
        <v>271</v>
      </c>
      <c r="B935" s="155" t="s">
        <v>261</v>
      </c>
      <c r="C935" s="155" t="s">
        <v>262</v>
      </c>
      <c r="D935" s="155">
        <v>15</v>
      </c>
      <c r="E935" t="s">
        <v>263</v>
      </c>
      <c r="F935" s="155">
        <v>0</v>
      </c>
      <c r="G935" t="s">
        <v>264</v>
      </c>
      <c r="H935" t="s">
        <v>264</v>
      </c>
      <c r="I935" t="s">
        <v>264</v>
      </c>
      <c r="J935" t="s">
        <v>264</v>
      </c>
      <c r="K935" s="155" t="str">
        <f>_xlfn.XLOOKUP(Table2_2[[#This Row],[load_case]],'Load summary(updated)'!$B$2:$B$44,'Load summary(updated)'!$A$2:$A$44)</f>
        <v>Eff. Vertical Soil Pressure, WL at base</v>
      </c>
      <c r="L935" s="155" t="str">
        <f>VLOOKUP(Table2_2[[#This Row],[load_combination]],'Load summary(original) and Ref'!B:AV,47,0)</f>
        <v>EXCAV GL -4.5,WL GL, no SDL, ULS</v>
      </c>
    </row>
    <row r="936" spans="1:12" hidden="1" x14ac:dyDescent="0.3">
      <c r="A936" t="s">
        <v>271</v>
      </c>
      <c r="B936" s="155" t="s">
        <v>261</v>
      </c>
      <c r="C936" s="155" t="s">
        <v>262</v>
      </c>
      <c r="D936" s="155">
        <v>16</v>
      </c>
      <c r="E936" t="s">
        <v>263</v>
      </c>
      <c r="F936" s="155">
        <v>0</v>
      </c>
      <c r="G936" t="s">
        <v>264</v>
      </c>
      <c r="H936" t="s">
        <v>264</v>
      </c>
      <c r="I936" t="s">
        <v>264</v>
      </c>
      <c r="J936" t="s">
        <v>264</v>
      </c>
      <c r="K936" s="155" t="str">
        <f>_xlfn.XLOOKUP(Table2_2[[#This Row],[load_case]],'Load summary(updated)'!$B$2:$B$44,'Load summary(updated)'!$A$2:$A$44)</f>
        <v>Eff. Horizontal Soil Pressure at Rest, K0, WL at base (L&amp;R)</v>
      </c>
      <c r="L936" s="155" t="str">
        <f>VLOOKUP(Table2_2[[#This Row],[load_combination]],'Load summary(original) and Ref'!B:AV,47,0)</f>
        <v>EXCAV GL -4.5,WL GL, no SDL, ULS</v>
      </c>
    </row>
    <row r="937" spans="1:12" hidden="1" x14ac:dyDescent="0.3">
      <c r="A937" t="s">
        <v>271</v>
      </c>
      <c r="B937" s="155" t="s">
        <v>261</v>
      </c>
      <c r="C937" s="155" t="s">
        <v>262</v>
      </c>
      <c r="D937" s="155">
        <v>17</v>
      </c>
      <c r="E937" t="s">
        <v>263</v>
      </c>
      <c r="F937" s="155">
        <v>0</v>
      </c>
      <c r="G937" t="s">
        <v>264</v>
      </c>
      <c r="H937" t="s">
        <v>264</v>
      </c>
      <c r="I937" t="s">
        <v>264</v>
      </c>
      <c r="J937" t="s">
        <v>264</v>
      </c>
      <c r="K937" s="155" t="str">
        <f>_xlfn.XLOOKUP(Table2_2[[#This Row],[load_case]],'Load summary(updated)'!$B$2:$B$44,'Load summary(updated)'!$A$2:$A$44)</f>
        <v xml:space="preserve">Eff. Vertical Soil Pressure Roof, 1.5m excavation above Roof Slab </v>
      </c>
      <c r="L937" s="155" t="str">
        <f>VLOOKUP(Table2_2[[#This Row],[load_combination]],'Load summary(original) and Ref'!B:AV,47,0)</f>
        <v>EXCAV GL -4.5,WL GL, no SDL, ULS</v>
      </c>
    </row>
    <row r="938" spans="1:12" hidden="1" x14ac:dyDescent="0.3">
      <c r="A938" t="s">
        <v>271</v>
      </c>
      <c r="B938" s="155" t="s">
        <v>261</v>
      </c>
      <c r="C938" s="155" t="s">
        <v>262</v>
      </c>
      <c r="D938" s="155">
        <v>18</v>
      </c>
      <c r="E938" t="s">
        <v>263</v>
      </c>
      <c r="F938" s="155">
        <v>0</v>
      </c>
      <c r="G938" t="s">
        <v>264</v>
      </c>
      <c r="H938" t="s">
        <v>264</v>
      </c>
      <c r="I938" t="s">
        <v>264</v>
      </c>
      <c r="J938" t="s">
        <v>264</v>
      </c>
      <c r="K938" s="155" t="str">
        <f>_xlfn.XLOOKUP(Table2_2[[#This Row],[load_case]],'Load summary(updated)'!$B$2:$B$44,'Load summary(updated)'!$A$2:$A$44)</f>
        <v xml:space="preserve">Eff. Vertical Soil Pressure, WT at 1.5mBGL (L) and 4.5mBGL (R) </v>
      </c>
      <c r="L938" s="155" t="str">
        <f>VLOOKUP(Table2_2[[#This Row],[load_combination]],'Load summary(original) and Ref'!B:AV,47,0)</f>
        <v>EXCAV GL -4.5,WL GL, no SDL, ULS</v>
      </c>
    </row>
    <row r="939" spans="1:12" hidden="1" x14ac:dyDescent="0.3">
      <c r="A939" t="s">
        <v>271</v>
      </c>
      <c r="B939" s="155" t="s">
        <v>261</v>
      </c>
      <c r="C939" s="155" t="s">
        <v>262</v>
      </c>
      <c r="D939" s="155">
        <v>19</v>
      </c>
      <c r="E939" t="s">
        <v>263</v>
      </c>
      <c r="F939" s="155">
        <v>0</v>
      </c>
      <c r="G939" t="s">
        <v>264</v>
      </c>
      <c r="H939" t="s">
        <v>264</v>
      </c>
      <c r="I939" t="s">
        <v>264</v>
      </c>
      <c r="J939" t="s">
        <v>264</v>
      </c>
      <c r="K939" s="155" t="str">
        <f>_xlfn.XLOOKUP(Table2_2[[#This Row],[load_case]],'Load summary(updated)'!$B$2:$B$44,'Load summary(updated)'!$A$2:$A$44)</f>
        <v>Eff. Horizontal Soil Pressure at Rest, K0, WT at 1.5mBGL (L) and 
4.5mBGL (R) L</v>
      </c>
      <c r="L939" s="155" t="str">
        <f>VLOOKUP(Table2_2[[#This Row],[load_combination]],'Load summary(original) and Ref'!B:AV,47,0)</f>
        <v>EXCAV GL -4.5,WL GL, no SDL, ULS</v>
      </c>
    </row>
    <row r="940" spans="1:12" hidden="1" x14ac:dyDescent="0.3">
      <c r="A940" t="s">
        <v>271</v>
      </c>
      <c r="B940" s="155" t="s">
        <v>261</v>
      </c>
      <c r="C940" s="155" t="s">
        <v>262</v>
      </c>
      <c r="D940" s="155">
        <v>20</v>
      </c>
      <c r="E940" t="s">
        <v>263</v>
      </c>
      <c r="F940" s="155">
        <v>0</v>
      </c>
      <c r="G940" t="s">
        <v>264</v>
      </c>
      <c r="H940" t="s">
        <v>264</v>
      </c>
      <c r="I940" t="s">
        <v>264</v>
      </c>
      <c r="J940" t="s">
        <v>264</v>
      </c>
      <c r="K940" s="155" t="str">
        <f>_xlfn.XLOOKUP(Table2_2[[#This Row],[load_case]],'Load summary(updated)'!$B$2:$B$44,'Load summary(updated)'!$A$2:$A$44)</f>
        <v xml:space="preserve">Eff. Horizontal Soil Pressure at Active, Ka,, WT at 1.5mBGL (L) and 
4.5mBGL (R) R </v>
      </c>
      <c r="L940" s="155" t="str">
        <f>VLOOKUP(Table2_2[[#This Row],[load_combination]],'Load summary(original) and Ref'!B:AV,47,0)</f>
        <v>EXCAV GL -4.5,WL GL, no SDL, ULS</v>
      </c>
    </row>
    <row r="941" spans="1:12" hidden="1" x14ac:dyDescent="0.3">
      <c r="A941" t="s">
        <v>271</v>
      </c>
      <c r="B941" s="155" t="s">
        <v>261</v>
      </c>
      <c r="C941" s="155" t="s">
        <v>262</v>
      </c>
      <c r="D941" s="155">
        <v>21</v>
      </c>
      <c r="E941" t="s">
        <v>263</v>
      </c>
      <c r="F941" s="155">
        <v>0</v>
      </c>
      <c r="G941" t="s">
        <v>264</v>
      </c>
      <c r="H941" t="s">
        <v>264</v>
      </c>
      <c r="I941" t="s">
        <v>264</v>
      </c>
      <c r="J941" t="s">
        <v>264</v>
      </c>
      <c r="K941" s="155" t="str">
        <f>_xlfn.XLOOKUP(Table2_2[[#This Row],[load_case]],'Load summary(updated)'!$B$2:$B$44,'Load summary(updated)'!$A$2:$A$44)</f>
        <v xml:space="preserve">Eff. Vertical Soil Pressure, WT at 1.5mBGL (R) and 4.5mBGL (L) </v>
      </c>
      <c r="L941" s="155" t="str">
        <f>VLOOKUP(Table2_2[[#This Row],[load_combination]],'Load summary(original) and Ref'!B:AV,47,0)</f>
        <v>EXCAV GL -4.5,WL GL, no SDL, ULS</v>
      </c>
    </row>
    <row r="942" spans="1:12" hidden="1" x14ac:dyDescent="0.3">
      <c r="A942" t="s">
        <v>271</v>
      </c>
      <c r="B942" s="155" t="s">
        <v>261</v>
      </c>
      <c r="C942" s="155" t="s">
        <v>262</v>
      </c>
      <c r="D942" s="155">
        <v>22</v>
      </c>
      <c r="E942" t="s">
        <v>263</v>
      </c>
      <c r="F942" s="155">
        <v>0</v>
      </c>
      <c r="G942" t="s">
        <v>264</v>
      </c>
      <c r="H942" t="s">
        <v>264</v>
      </c>
      <c r="I942" t="s">
        <v>264</v>
      </c>
      <c r="J942" t="s">
        <v>264</v>
      </c>
      <c r="K942" s="155" t="str">
        <f>_xlfn.XLOOKUP(Table2_2[[#This Row],[load_case]],'Load summary(updated)'!$B$2:$B$44,'Load summary(updated)'!$A$2:$A$44)</f>
        <v>Eff. Horizontal Soil Pressure at Rest, K0,, WT at 1.5mBGL (R) and 
4.5mBGL (L) R</v>
      </c>
      <c r="L942" s="155" t="str">
        <f>VLOOKUP(Table2_2[[#This Row],[load_combination]],'Load summary(original) and Ref'!B:AV,47,0)</f>
        <v>EXCAV GL -4.5,WL GL, no SDL, ULS</v>
      </c>
    </row>
    <row r="943" spans="1:12" hidden="1" x14ac:dyDescent="0.3">
      <c r="A943" t="s">
        <v>271</v>
      </c>
      <c r="B943" s="155" t="s">
        <v>261</v>
      </c>
      <c r="C943" s="155" t="s">
        <v>262</v>
      </c>
      <c r="D943" s="155">
        <v>23</v>
      </c>
      <c r="E943" t="s">
        <v>263</v>
      </c>
      <c r="F943" s="155">
        <v>0</v>
      </c>
      <c r="G943" t="s">
        <v>264</v>
      </c>
      <c r="H943" t="s">
        <v>264</v>
      </c>
      <c r="I943" t="s">
        <v>264</v>
      </c>
      <c r="J943" t="s">
        <v>264</v>
      </c>
      <c r="K943" s="155" t="str">
        <f>_xlfn.XLOOKUP(Table2_2[[#This Row],[load_case]],'Load summary(updated)'!$B$2:$B$44,'Load summary(updated)'!$A$2:$A$44)</f>
        <v>Eff. Horizontal Soil Pressure at Active, Ka,, WT at 1.5mBGL (R) and 
4.5mBGL (L)  L</v>
      </c>
      <c r="L943" s="155" t="str">
        <f>VLOOKUP(Table2_2[[#This Row],[load_combination]],'Load summary(original) and Ref'!B:AV,47,0)</f>
        <v>EXCAV GL -4.5,WL GL, no SDL, ULS</v>
      </c>
    </row>
    <row r="944" spans="1:12" hidden="1" x14ac:dyDescent="0.3">
      <c r="A944" t="s">
        <v>271</v>
      </c>
      <c r="B944" s="155" t="s">
        <v>261</v>
      </c>
      <c r="C944" s="155" t="s">
        <v>262</v>
      </c>
      <c r="D944" s="155">
        <v>31</v>
      </c>
      <c r="E944" t="s">
        <v>263</v>
      </c>
      <c r="F944" s="155">
        <v>0</v>
      </c>
      <c r="G944" t="s">
        <v>264</v>
      </c>
      <c r="H944" t="s">
        <v>264</v>
      </c>
      <c r="I944" t="s">
        <v>264</v>
      </c>
      <c r="J944" t="s">
        <v>264</v>
      </c>
      <c r="K944" s="155" t="str">
        <f>_xlfn.XLOOKUP(Table2_2[[#This Row],[load_case]],'Load summary(updated)'!$B$2:$B$44,'Load summary(updated)'!$A$2:$A$44)</f>
        <v xml:space="preserve">Hydrostatic Vertical Roof, WT at GL </v>
      </c>
      <c r="L944" s="155" t="str">
        <f>VLOOKUP(Table2_2[[#This Row],[load_combination]],'Load summary(original) and Ref'!B:AV,47,0)</f>
        <v>EXCAV GL -4.5,WL GL, no SDL, ULS</v>
      </c>
    </row>
    <row r="945" spans="1:12" hidden="1" x14ac:dyDescent="0.3">
      <c r="A945" t="s">
        <v>271</v>
      </c>
      <c r="B945" s="155" t="s">
        <v>261</v>
      </c>
      <c r="C945" s="155" t="s">
        <v>262</v>
      </c>
      <c r="D945" s="155">
        <v>32</v>
      </c>
      <c r="E945" t="s">
        <v>263</v>
      </c>
      <c r="F945" s="155">
        <v>0</v>
      </c>
      <c r="G945" t="s">
        <v>264</v>
      </c>
      <c r="H945" t="s">
        <v>264</v>
      </c>
      <c r="I945" t="s">
        <v>264</v>
      </c>
      <c r="J945" t="s">
        <v>264</v>
      </c>
      <c r="K945" s="155" t="str">
        <f>_xlfn.XLOOKUP(Table2_2[[#This Row],[load_case]],'Load summary(updated)'!$B$2:$B$44,'Load summary(updated)'!$A$2:$A$44)</f>
        <v xml:space="preserve">Hydrostatic Lateral , WT at GL L&amp;R </v>
      </c>
      <c r="L945" s="155" t="str">
        <f>VLOOKUP(Table2_2[[#This Row],[load_combination]],'Load summary(original) and Ref'!B:AV,47,0)</f>
        <v>EXCAV GL -4.5,WL GL, no SDL, ULS</v>
      </c>
    </row>
    <row r="946" spans="1:12" hidden="1" x14ac:dyDescent="0.3">
      <c r="A946" s="180" t="s">
        <v>271</v>
      </c>
      <c r="B946" s="155" t="s">
        <v>261</v>
      </c>
      <c r="C946" s="155" t="s">
        <v>262</v>
      </c>
      <c r="D946" s="181">
        <v>33</v>
      </c>
      <c r="E946" t="s">
        <v>263</v>
      </c>
      <c r="F946" s="181">
        <v>1.1000000000000001</v>
      </c>
      <c r="G946" t="s">
        <v>264</v>
      </c>
      <c r="H946" t="s">
        <v>264</v>
      </c>
      <c r="I946" t="s">
        <v>264</v>
      </c>
      <c r="J946" t="s">
        <v>264</v>
      </c>
      <c r="K946" s="178" t="str">
        <f>_xlfn.XLOOKUP(Table2_2[[#This Row],[load_case]],'Load summary(updated)'!$B$2:$B$44,'Load summary(updated)'!$A$2:$A$44)</f>
        <v xml:space="preserve">Hydrostatic Uplift Base, WT at GL </v>
      </c>
      <c r="L946" s="178" t="str">
        <f>VLOOKUP(Table2_2[[#This Row],[load_combination]],'Load summary(original) and Ref'!B:AV,47,0)</f>
        <v>EXCAV GL -4.5,WL GL, no SDL, ULS</v>
      </c>
    </row>
    <row r="947" spans="1:12" hidden="1" x14ac:dyDescent="0.3">
      <c r="A947" t="s">
        <v>271</v>
      </c>
      <c r="B947" s="155" t="s">
        <v>261</v>
      </c>
      <c r="C947" s="155" t="s">
        <v>262</v>
      </c>
      <c r="D947" s="155">
        <v>34</v>
      </c>
      <c r="E947" t="s">
        <v>263</v>
      </c>
      <c r="F947" s="155">
        <v>0</v>
      </c>
      <c r="G947" t="s">
        <v>264</v>
      </c>
      <c r="H947" t="s">
        <v>264</v>
      </c>
      <c r="I947" t="s">
        <v>264</v>
      </c>
      <c r="J947" t="s">
        <v>264</v>
      </c>
      <c r="K947" s="155" t="str">
        <f>_xlfn.XLOOKUP(Table2_2[[#This Row],[load_case]],'Load summary(updated)'!$B$2:$B$44,'Load summary(updated)'!$A$2:$A$44)</f>
        <v>Hydrostatic Vertical Roof, WT at FL +1.0m,Hydrostatic Lateral , WT at FL +1.0m  L&amp;R, Hydrostatic Uplift Base, WT at FL +1.0m</v>
      </c>
      <c r="L947" s="155" t="str">
        <f>VLOOKUP(Table2_2[[#This Row],[load_combination]],'Load summary(original) and Ref'!B:AV,47,0)</f>
        <v>EXCAV GL -4.5,WL GL, no SDL, ULS</v>
      </c>
    </row>
    <row r="948" spans="1:12" hidden="1" x14ac:dyDescent="0.3">
      <c r="A948" t="s">
        <v>271</v>
      </c>
      <c r="B948" s="155" t="s">
        <v>261</v>
      </c>
      <c r="C948" s="155" t="s">
        <v>262</v>
      </c>
      <c r="D948" s="155">
        <v>35</v>
      </c>
      <c r="E948" t="s">
        <v>263</v>
      </c>
      <c r="F948" s="155">
        <v>0</v>
      </c>
      <c r="G948" t="s">
        <v>264</v>
      </c>
      <c r="H948" t="s">
        <v>264</v>
      </c>
      <c r="I948" t="s">
        <v>264</v>
      </c>
      <c r="J948" t="s">
        <v>264</v>
      </c>
      <c r="K948" s="155" t="str">
        <f>_xlfn.XLOOKUP(Table2_2[[#This Row],[load_case]],'Load summary(updated)'!$B$2:$B$44,'Load summary(updated)'!$A$2:$A$44)</f>
        <v xml:space="preserve">35-Hydrostatic Vertical + Uplift Pressure ; WT at 5m Below GL </v>
      </c>
      <c r="L948" s="155" t="str">
        <f>VLOOKUP(Table2_2[[#This Row],[load_combination]],'Load summary(original) and Ref'!B:AV,47,0)</f>
        <v>EXCAV GL -4.5,WL GL, no SDL, ULS</v>
      </c>
    </row>
    <row r="949" spans="1:12" hidden="1" x14ac:dyDescent="0.3">
      <c r="A949" t="s">
        <v>271</v>
      </c>
      <c r="B949" s="155" t="s">
        <v>261</v>
      </c>
      <c r="C949" s="155" t="s">
        <v>262</v>
      </c>
      <c r="D949" s="155">
        <v>36</v>
      </c>
      <c r="E949" t="s">
        <v>263</v>
      </c>
      <c r="F949" s="155">
        <v>0</v>
      </c>
      <c r="G949" t="s">
        <v>264</v>
      </c>
      <c r="H949" t="s">
        <v>264</v>
      </c>
      <c r="I949" t="s">
        <v>264</v>
      </c>
      <c r="J949" t="s">
        <v>264</v>
      </c>
      <c r="K949" s="155" t="str">
        <f>_xlfn.XLOOKUP(Table2_2[[#This Row],[load_case]],'Load summary(updated)'!$B$2:$B$44,'Load summary(updated)'!$A$2:$A$44)</f>
        <v>36-Hydrostatic Lateral Pressure ( Left &amp; Right); WT at 5m Below GL</v>
      </c>
      <c r="L949" s="155" t="str">
        <f>VLOOKUP(Table2_2[[#This Row],[load_combination]],'Load summary(original) and Ref'!B:AV,47,0)</f>
        <v>EXCAV GL -4.5,WL GL, no SDL, ULS</v>
      </c>
    </row>
    <row r="950" spans="1:12" hidden="1" x14ac:dyDescent="0.3">
      <c r="A950" t="s">
        <v>271</v>
      </c>
      <c r="B950" s="155" t="s">
        <v>261</v>
      </c>
      <c r="C950" s="155" t="s">
        <v>262</v>
      </c>
      <c r="D950" s="155">
        <v>37</v>
      </c>
      <c r="E950" t="s">
        <v>263</v>
      </c>
      <c r="F950" s="155">
        <v>0</v>
      </c>
      <c r="G950" t="s">
        <v>264</v>
      </c>
      <c r="H950" t="s">
        <v>264</v>
      </c>
      <c r="I950" t="s">
        <v>264</v>
      </c>
      <c r="J950" t="s">
        <v>264</v>
      </c>
      <c r="K950" s="155" t="str">
        <f>_xlfn.XLOOKUP(Table2_2[[#This Row],[load_case]],'Load summary(updated)'!$B$2:$B$44,'Load summary(updated)'!$A$2:$A$44)</f>
        <v>37-Hydrostatic Vertical and Uplift (Roof &amp; Base); WT at 1.5m below GL due to excavation</v>
      </c>
      <c r="L950" s="155" t="str">
        <f>VLOOKUP(Table2_2[[#This Row],[load_combination]],'Load summary(original) and Ref'!B:AV,47,0)</f>
        <v>EXCAV GL -4.5,WL GL, no SDL, ULS</v>
      </c>
    </row>
    <row r="951" spans="1:12" hidden="1" x14ac:dyDescent="0.3">
      <c r="A951" t="s">
        <v>271</v>
      </c>
      <c r="B951" s="155" t="s">
        <v>261</v>
      </c>
      <c r="C951" s="155" t="s">
        <v>262</v>
      </c>
      <c r="D951" s="155">
        <v>38</v>
      </c>
      <c r="E951" t="s">
        <v>263</v>
      </c>
      <c r="F951" s="155">
        <v>0</v>
      </c>
      <c r="G951" t="s">
        <v>264</v>
      </c>
      <c r="H951" t="s">
        <v>264</v>
      </c>
      <c r="I951" t="s">
        <v>264</v>
      </c>
      <c r="J951" t="s">
        <v>264</v>
      </c>
      <c r="K951" s="155" t="str">
        <f>_xlfn.XLOOKUP(Table2_2[[#This Row],[load_case]],'Load summary(updated)'!$B$2:$B$44,'Load summary(updated)'!$A$2:$A$44)</f>
        <v>38-Hydrostatic Vertical Pressure (Roof); WT at 1.5m Below GL  &amp; 4.5m below GL (Right)</v>
      </c>
      <c r="L951" s="155" t="str">
        <f>VLOOKUP(Table2_2[[#This Row],[load_combination]],'Load summary(original) and Ref'!B:AV,47,0)</f>
        <v>EXCAV GL -4.5,WL GL, no SDL, ULS</v>
      </c>
    </row>
    <row r="952" spans="1:12" hidden="1" x14ac:dyDescent="0.3">
      <c r="A952" t="s">
        <v>271</v>
      </c>
      <c r="B952" s="155" t="s">
        <v>261</v>
      </c>
      <c r="C952" s="155" t="s">
        <v>262</v>
      </c>
      <c r="D952" s="155">
        <v>39</v>
      </c>
      <c r="E952" t="s">
        <v>263</v>
      </c>
      <c r="F952" s="155">
        <v>0</v>
      </c>
      <c r="G952" t="s">
        <v>264</v>
      </c>
      <c r="H952" t="s">
        <v>264</v>
      </c>
      <c r="I952" t="s">
        <v>264</v>
      </c>
      <c r="J952" t="s">
        <v>264</v>
      </c>
      <c r="K952" s="155" t="str">
        <f>_xlfn.XLOOKUP(Table2_2[[#This Row],[load_case]],'Load summary(updated)'!$B$2:$B$44,'Load summary(updated)'!$A$2:$A$44)</f>
        <v>39-Hydrostatic Lateral Pressure(Left &amp; Right); WT at 1.5m Below GL &amp; 4.5m below GL (Right)</v>
      </c>
      <c r="L952" s="155" t="str">
        <f>VLOOKUP(Table2_2[[#This Row],[load_combination]],'Load summary(original) and Ref'!B:AV,47,0)</f>
        <v>EXCAV GL -4.5,WL GL, no SDL, ULS</v>
      </c>
    </row>
    <row r="953" spans="1:12" hidden="1" x14ac:dyDescent="0.3">
      <c r="A953" t="s">
        <v>271</v>
      </c>
      <c r="B953" s="155" t="s">
        <v>261</v>
      </c>
      <c r="C953" s="155" t="s">
        <v>262</v>
      </c>
      <c r="D953" s="155">
        <v>40</v>
      </c>
      <c r="E953" t="s">
        <v>263</v>
      </c>
      <c r="F953" s="155">
        <v>0</v>
      </c>
      <c r="G953" t="s">
        <v>264</v>
      </c>
      <c r="H953" t="s">
        <v>264</v>
      </c>
      <c r="I953" t="s">
        <v>264</v>
      </c>
      <c r="J953" t="s">
        <v>264</v>
      </c>
      <c r="K953" s="155" t="str">
        <f>_xlfn.XLOOKUP(Table2_2[[#This Row],[load_case]],'Load summary(updated)'!$B$2:$B$44,'Load summary(updated)'!$A$2:$A$44)</f>
        <v>40-Uplift (Base); WT at 1.5m Below GL &amp; 4.5m below GL (Right)</v>
      </c>
      <c r="L953" s="155" t="str">
        <f>VLOOKUP(Table2_2[[#This Row],[load_combination]],'Load summary(original) and Ref'!B:AV,47,0)</f>
        <v>EXCAV GL -4.5,WL GL, no SDL, ULS</v>
      </c>
    </row>
    <row r="954" spans="1:12" hidden="1" x14ac:dyDescent="0.3">
      <c r="A954" t="s">
        <v>271</v>
      </c>
      <c r="B954" s="155" t="s">
        <v>261</v>
      </c>
      <c r="C954" s="155" t="s">
        <v>262</v>
      </c>
      <c r="D954" s="155">
        <v>41</v>
      </c>
      <c r="E954" t="s">
        <v>263</v>
      </c>
      <c r="F954" s="155">
        <v>0</v>
      </c>
      <c r="G954" t="s">
        <v>264</v>
      </c>
      <c r="H954" t="s">
        <v>264</v>
      </c>
      <c r="I954" t="s">
        <v>264</v>
      </c>
      <c r="J954" t="s">
        <v>264</v>
      </c>
      <c r="K954" s="155" t="str">
        <f>_xlfn.XLOOKUP(Table2_2[[#This Row],[load_case]],'Load summary(updated)'!$B$2:$B$44,'Load summary(updated)'!$A$2:$A$44)</f>
        <v>41-Hydrostatic Vertical Pressure (Roof); WT at 4.5m Below GL  &amp; 1.5m below GL (Right)</v>
      </c>
      <c r="L954" s="155" t="str">
        <f>VLOOKUP(Table2_2[[#This Row],[load_combination]],'Load summary(original) and Ref'!B:AV,47,0)</f>
        <v>EXCAV GL -4.5,WL GL, no SDL, ULS</v>
      </c>
    </row>
    <row r="955" spans="1:12" hidden="1" x14ac:dyDescent="0.3">
      <c r="A955" t="s">
        <v>271</v>
      </c>
      <c r="B955" s="155" t="s">
        <v>261</v>
      </c>
      <c r="C955" s="155" t="s">
        <v>262</v>
      </c>
      <c r="D955" s="155">
        <v>42</v>
      </c>
      <c r="E955" t="s">
        <v>263</v>
      </c>
      <c r="F955" s="155">
        <v>0</v>
      </c>
      <c r="G955" t="s">
        <v>264</v>
      </c>
      <c r="H955" t="s">
        <v>264</v>
      </c>
      <c r="I955" t="s">
        <v>264</v>
      </c>
      <c r="J955" t="s">
        <v>264</v>
      </c>
      <c r="K955" s="155" t="str">
        <f>_xlfn.XLOOKUP(Table2_2[[#This Row],[load_case]],'Load summary(updated)'!$B$2:$B$44,'Load summary(updated)'!$A$2:$A$44)</f>
        <v>42-Hydrostatic Lateral Pressure(Left &amp; Right); WT at 4.5m Below GL &amp; 1.5m below GL (Right)</v>
      </c>
      <c r="L955" s="155" t="str">
        <f>VLOOKUP(Table2_2[[#This Row],[load_combination]],'Load summary(original) and Ref'!B:AV,47,0)</f>
        <v>EXCAV GL -4.5,WL GL, no SDL, ULS</v>
      </c>
    </row>
    <row r="956" spans="1:12" hidden="1" x14ac:dyDescent="0.3">
      <c r="A956" t="s">
        <v>271</v>
      </c>
      <c r="B956" s="155" t="s">
        <v>261</v>
      </c>
      <c r="C956" s="155" t="s">
        <v>262</v>
      </c>
      <c r="D956" s="155">
        <v>43</v>
      </c>
      <c r="E956" t="s">
        <v>263</v>
      </c>
      <c r="F956" s="155">
        <v>0</v>
      </c>
      <c r="G956" t="s">
        <v>264</v>
      </c>
      <c r="H956" t="s">
        <v>264</v>
      </c>
      <c r="I956" t="s">
        <v>264</v>
      </c>
      <c r="J956" t="s">
        <v>264</v>
      </c>
      <c r="K956" s="155" t="str">
        <f>_xlfn.XLOOKUP(Table2_2[[#This Row],[load_case]],'Load summary(updated)'!$B$2:$B$44,'Load summary(updated)'!$A$2:$A$44)</f>
        <v>43-Uplift (Base); WT at 4.5m Below GL &amp; 1.5m below GL (Right)</v>
      </c>
      <c r="L956" s="155" t="str">
        <f>VLOOKUP(Table2_2[[#This Row],[load_combination]],'Load summary(original) and Ref'!B:AV,47,0)</f>
        <v>EXCAV GL -4.5,WL GL, no SDL, ULS</v>
      </c>
    </row>
    <row r="957" spans="1:12" hidden="1" x14ac:dyDescent="0.3">
      <c r="A957" t="s">
        <v>271</v>
      </c>
      <c r="B957" s="155" t="s">
        <v>261</v>
      </c>
      <c r="C957" s="155" t="s">
        <v>262</v>
      </c>
      <c r="D957" s="155">
        <v>51</v>
      </c>
      <c r="E957" t="s">
        <v>263</v>
      </c>
      <c r="F957" s="155">
        <v>0</v>
      </c>
      <c r="G957" t="s">
        <v>264</v>
      </c>
      <c r="H957" t="s">
        <v>264</v>
      </c>
      <c r="I957" t="s">
        <v>264</v>
      </c>
      <c r="J957" t="s">
        <v>264</v>
      </c>
      <c r="K957" s="155" t="str">
        <f>_xlfn.XLOOKUP(Table2_2[[#This Row],[load_case]],'Load summary(updated)'!$B$2:$B$44,'Load summary(updated)'!$A$2:$A$44)</f>
        <v>51-Internal Live Load</v>
      </c>
      <c r="L957" s="155" t="str">
        <f>VLOOKUP(Table2_2[[#This Row],[load_combination]],'Load summary(original) and Ref'!B:AV,47,0)</f>
        <v>EXCAV GL -4.5,WL GL, no SDL, ULS</v>
      </c>
    </row>
    <row r="958" spans="1:12" hidden="1" x14ac:dyDescent="0.3">
      <c r="A958" t="s">
        <v>271</v>
      </c>
      <c r="B958" s="155" t="s">
        <v>261</v>
      </c>
      <c r="C958" s="155" t="s">
        <v>262</v>
      </c>
      <c r="D958" s="155">
        <v>52</v>
      </c>
      <c r="E958" t="s">
        <v>263</v>
      </c>
      <c r="F958" s="155">
        <v>0</v>
      </c>
      <c r="G958" t="s">
        <v>264</v>
      </c>
      <c r="H958" t="s">
        <v>264</v>
      </c>
      <c r="I958" t="s">
        <v>264</v>
      </c>
      <c r="J958" t="s">
        <v>264</v>
      </c>
      <c r="K958" s="155" t="str">
        <f>_xlfn.XLOOKUP(Table2_2[[#This Row],[load_case]],'Load summary(updated)'!$B$2:$B$44,'Load summary(updated)'!$A$2:$A$44)</f>
        <v>52-Surcharge (Roof)</v>
      </c>
      <c r="L958" s="155" t="str">
        <f>VLOOKUP(Table2_2[[#This Row],[load_combination]],'Load summary(original) and Ref'!B:AV,47,0)</f>
        <v>EXCAV GL -4.5,WL GL, no SDL, ULS</v>
      </c>
    </row>
    <row r="959" spans="1:12" hidden="1" x14ac:dyDescent="0.3">
      <c r="A959" t="s">
        <v>271</v>
      </c>
      <c r="B959" s="155" t="s">
        <v>261</v>
      </c>
      <c r="C959" s="155" t="s">
        <v>262</v>
      </c>
      <c r="D959" s="155">
        <v>53</v>
      </c>
      <c r="E959" t="s">
        <v>263</v>
      </c>
      <c r="F959" s="155">
        <v>0</v>
      </c>
      <c r="G959" t="s">
        <v>264</v>
      </c>
      <c r="H959" t="s">
        <v>264</v>
      </c>
      <c r="I959" t="s">
        <v>264</v>
      </c>
      <c r="J959" t="s">
        <v>264</v>
      </c>
      <c r="K959" s="155" t="str">
        <f>_xlfn.XLOOKUP(Table2_2[[#This Row],[load_case]],'Load summary(updated)'!$B$2:$B$44,'Load summary(updated)'!$A$2:$A$44)</f>
        <v>53-Lateral Surcharge (Left &amp; Right)</v>
      </c>
      <c r="L959" s="155" t="str">
        <f>VLOOKUP(Table2_2[[#This Row],[load_combination]],'Load summary(original) and Ref'!B:AV,47,0)</f>
        <v>EXCAV GL -4.5,WL GL, no SDL, ULS</v>
      </c>
    </row>
    <row r="960" spans="1:12" hidden="1" x14ac:dyDescent="0.3">
      <c r="A960" t="s">
        <v>271</v>
      </c>
      <c r="B960" s="155" t="s">
        <v>261</v>
      </c>
      <c r="C960" s="155" t="s">
        <v>262</v>
      </c>
      <c r="D960" s="155">
        <v>54.1</v>
      </c>
      <c r="E960" t="s">
        <v>263</v>
      </c>
      <c r="F960" s="155">
        <v>0</v>
      </c>
      <c r="G960" t="s">
        <v>264</v>
      </c>
      <c r="H960" t="s">
        <v>264</v>
      </c>
      <c r="I960" t="s">
        <v>264</v>
      </c>
      <c r="J960" t="s">
        <v>264</v>
      </c>
      <c r="K960" s="155" t="str">
        <f>_xlfn.XLOOKUP(Table2_2[[#This Row],[load_case]],'Load summary(updated)'!$B$2:$B$44,'Load summary(updated)'!$A$2:$A$44)</f>
        <v>54-Lateral Surcharge (Left)  k0</v>
      </c>
      <c r="L960" s="155" t="str">
        <f>VLOOKUP(Table2_2[[#This Row],[load_combination]],'Load summary(original) and Ref'!B:AV,47,0)</f>
        <v>EXCAV GL -4.5,WL GL, no SDL, ULS</v>
      </c>
    </row>
    <row r="961" spans="1:12" hidden="1" x14ac:dyDescent="0.3">
      <c r="A961" t="s">
        <v>271</v>
      </c>
      <c r="B961" s="155" t="s">
        <v>261</v>
      </c>
      <c r="C961" s="155" t="s">
        <v>262</v>
      </c>
      <c r="D961" s="155">
        <v>54.2</v>
      </c>
      <c r="E961" t="s">
        <v>263</v>
      </c>
      <c r="F961" s="155">
        <v>0</v>
      </c>
      <c r="G961" t="s">
        <v>264</v>
      </c>
      <c r="H961" t="s">
        <v>264</v>
      </c>
      <c r="I961" t="s">
        <v>264</v>
      </c>
      <c r="J961" t="s">
        <v>264</v>
      </c>
      <c r="K961" s="155" t="str">
        <f>_xlfn.XLOOKUP(Table2_2[[#This Row],[load_case]],'Load summary(updated)'!$B$2:$B$44,'Load summary(updated)'!$A$2:$A$44)</f>
        <v>54-Lateral Surcharge (Left)  ka</v>
      </c>
      <c r="L961" s="155" t="str">
        <f>VLOOKUP(Table2_2[[#This Row],[load_combination]],'Load summary(original) and Ref'!B:AV,47,0)</f>
        <v>EXCAV GL -4.5,WL GL, no SDL, ULS</v>
      </c>
    </row>
    <row r="962" spans="1:12" hidden="1" x14ac:dyDescent="0.3">
      <c r="A962" t="s">
        <v>271</v>
      </c>
      <c r="B962" s="155" t="s">
        <v>261</v>
      </c>
      <c r="C962" s="155" t="s">
        <v>262</v>
      </c>
      <c r="D962" s="155">
        <v>55.1</v>
      </c>
      <c r="E962" t="s">
        <v>263</v>
      </c>
      <c r="F962" s="155">
        <v>0</v>
      </c>
      <c r="G962" t="s">
        <v>264</v>
      </c>
      <c r="H962" t="s">
        <v>264</v>
      </c>
      <c r="I962" t="s">
        <v>264</v>
      </c>
      <c r="J962" t="s">
        <v>264</v>
      </c>
      <c r="K962" s="155" t="str">
        <f>_xlfn.XLOOKUP(Table2_2[[#This Row],[load_case]],'Load summary(updated)'!$B$2:$B$44,'Load summary(updated)'!$A$2:$A$44)</f>
        <v>55-Lateral Surcharge (Right) k0</v>
      </c>
      <c r="L962" s="155" t="str">
        <f>VLOOKUP(Table2_2[[#This Row],[load_combination]],'Load summary(original) and Ref'!B:AV,47,0)</f>
        <v>EXCAV GL -4.5,WL GL, no SDL, ULS</v>
      </c>
    </row>
    <row r="963" spans="1:12" hidden="1" x14ac:dyDescent="0.3">
      <c r="A963" t="s">
        <v>271</v>
      </c>
      <c r="B963" s="155" t="s">
        <v>261</v>
      </c>
      <c r="C963" s="155" t="s">
        <v>262</v>
      </c>
      <c r="D963" s="155">
        <v>55.2</v>
      </c>
      <c r="E963" t="s">
        <v>263</v>
      </c>
      <c r="F963" s="155">
        <v>0</v>
      </c>
      <c r="G963" t="s">
        <v>264</v>
      </c>
      <c r="H963" t="s">
        <v>264</v>
      </c>
      <c r="I963" t="s">
        <v>264</v>
      </c>
      <c r="J963" t="s">
        <v>264</v>
      </c>
      <c r="K963" s="155" t="str">
        <f>_xlfn.XLOOKUP(Table2_2[[#This Row],[load_case]],'Load summary(updated)'!$B$2:$B$44,'Load summary(updated)'!$A$2:$A$44)</f>
        <v>55-Lateral Surcharge (Right) ka</v>
      </c>
      <c r="L963" s="155" t="str">
        <f>VLOOKUP(Table2_2[[#This Row],[load_combination]],'Load summary(original) and Ref'!B:AV,47,0)</f>
        <v>EXCAV GL -4.5,WL GL, no SDL, ULS</v>
      </c>
    </row>
    <row r="964" spans="1:12" hidden="1" x14ac:dyDescent="0.3">
      <c r="A964" t="s">
        <v>271</v>
      </c>
      <c r="B964" s="155" t="s">
        <v>261</v>
      </c>
      <c r="C964" s="155" t="s">
        <v>262</v>
      </c>
      <c r="D964" s="155">
        <v>56</v>
      </c>
      <c r="E964" t="s">
        <v>263</v>
      </c>
      <c r="F964" s="155">
        <v>0</v>
      </c>
      <c r="G964" t="s">
        <v>264</v>
      </c>
      <c r="H964" t="s">
        <v>264</v>
      </c>
      <c r="I964" t="s">
        <v>264</v>
      </c>
      <c r="J964" t="s">
        <v>264</v>
      </c>
      <c r="K964" s="155" t="str">
        <f>_xlfn.XLOOKUP(Table2_2[[#This Row],[load_case]],'Load summary(updated)'!$B$2:$B$44,'Load summary(updated)'!$A$2:$A$44)</f>
        <v>56-Construction Load (Roof)</v>
      </c>
      <c r="L964" s="155" t="str">
        <f>VLOOKUP(Table2_2[[#This Row],[load_combination]],'Load summary(original) and Ref'!B:AV,47,0)</f>
        <v>EXCAV GL -4.5,WL GL, no SDL, ULS</v>
      </c>
    </row>
    <row r="965" spans="1:12" hidden="1" x14ac:dyDescent="0.3">
      <c r="A965" t="s">
        <v>271</v>
      </c>
      <c r="B965" s="155" t="s">
        <v>261</v>
      </c>
      <c r="C965" s="155" t="s">
        <v>262</v>
      </c>
      <c r="D965" s="155">
        <v>57</v>
      </c>
      <c r="E965" t="s">
        <v>263</v>
      </c>
      <c r="F965" s="155">
        <v>0</v>
      </c>
      <c r="G965" t="s">
        <v>264</v>
      </c>
      <c r="H965" t="s">
        <v>264</v>
      </c>
      <c r="I965" t="s">
        <v>264</v>
      </c>
      <c r="J965" t="s">
        <v>264</v>
      </c>
      <c r="K965" s="155" t="str">
        <f>_xlfn.XLOOKUP(Table2_2[[#This Row],[load_case]],'Load summary(updated)'!$B$2:$B$44,'Load summary(updated)'!$A$2:$A$44)</f>
        <v>57-Lateral Construction (Left &amp; Right)</v>
      </c>
      <c r="L965" s="155" t="str">
        <f>VLOOKUP(Table2_2[[#This Row],[load_combination]],'Load summary(original) and Ref'!B:AV,47,0)</f>
        <v>EXCAV GL -4.5,WL GL, no SDL, ULS</v>
      </c>
    </row>
    <row r="966" spans="1:12" hidden="1" x14ac:dyDescent="0.3">
      <c r="A966" s="180" t="s">
        <v>271</v>
      </c>
      <c r="B966" s="155" t="s">
        <v>261</v>
      </c>
      <c r="C966" s="155" t="s">
        <v>262</v>
      </c>
      <c r="D966" s="181">
        <v>17.100000000000001</v>
      </c>
      <c r="E966" t="s">
        <v>263</v>
      </c>
      <c r="F966" s="181">
        <v>0.9</v>
      </c>
      <c r="G966" t="s">
        <v>264</v>
      </c>
      <c r="H966" t="s">
        <v>264</v>
      </c>
      <c r="I966" t="s">
        <v>264</v>
      </c>
      <c r="J966" t="s">
        <v>264</v>
      </c>
      <c r="K966" s="178" t="str">
        <f>_xlfn.XLOOKUP(Table2_2[[#This Row],[load_case]],'Load summary(updated)'!$B$2:$B$44,'Load summary(updated)'!$A$2:$A$44)</f>
        <v xml:space="preserve">Eff. Vertical Soil Pressure Roof, 4.5m excavation above Roof Slab </v>
      </c>
      <c r="L966" s="178" t="str">
        <f>VLOOKUP(Table2_2[[#This Row],[load_combination]],'Load summary(original) and Ref'!B:AV,47,0)</f>
        <v>EXCAV GL -4.5,WL GL, no SDL, ULS</v>
      </c>
    </row>
    <row r="967" spans="1:12" hidden="1" x14ac:dyDescent="0.3">
      <c r="A967" s="180" t="s">
        <v>271</v>
      </c>
      <c r="B967" s="155" t="s">
        <v>261</v>
      </c>
      <c r="C967" s="155" t="s">
        <v>262</v>
      </c>
      <c r="D967" s="181">
        <v>31.1</v>
      </c>
      <c r="E967" t="s">
        <v>263</v>
      </c>
      <c r="F967" s="181">
        <v>1.1000000000000001</v>
      </c>
      <c r="G967" t="s">
        <v>264</v>
      </c>
      <c r="H967" t="s">
        <v>264</v>
      </c>
      <c r="I967" t="s">
        <v>264</v>
      </c>
      <c r="J967" t="s">
        <v>264</v>
      </c>
      <c r="K967" s="178" t="str">
        <f>_xlfn.XLOOKUP(Table2_2[[#This Row],[load_case]],'Load summary(updated)'!$B$2:$B$44,'Load summary(updated)'!$A$2:$A$44)</f>
        <v>Hydrostatic Vertical Roof, WT 4.5m BGL</v>
      </c>
      <c r="L967" s="178" t="str">
        <f>VLOOKUP(Table2_2[[#This Row],[load_combination]],'Load summary(original) and Ref'!B:AV,47,0)</f>
        <v>EXCAV GL -4.5,WL GL, no SDL, ULS</v>
      </c>
    </row>
  </sheetData>
  <phoneticPr fontId="1" type="noConversion"/>
  <pageMargins left="0.7" right="0.7" top="0.75" bottom="0.75" header="0.3" footer="0.3"/>
  <pageSetup scale="43"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22BB-D015-4B06-BB29-28CFBE58ACD3}">
  <dimension ref="A1:AD93"/>
  <sheetViews>
    <sheetView topLeftCell="A51" workbookViewId="0">
      <selection activeCell="L49" sqref="L49:X49"/>
    </sheetView>
  </sheetViews>
  <sheetFormatPr defaultRowHeight="14.4" x14ac:dyDescent="0.3"/>
  <sheetData>
    <row r="1" spans="1:30" ht="33" x14ac:dyDescent="0.3">
      <c r="A1" s="13"/>
      <c r="B1" s="14" t="s">
        <v>65</v>
      </c>
      <c r="C1" s="15" t="s">
        <v>66</v>
      </c>
      <c r="D1" s="16" t="s">
        <v>67</v>
      </c>
      <c r="E1" s="17" t="s">
        <v>68</v>
      </c>
      <c r="F1" s="17" t="s">
        <v>69</v>
      </c>
      <c r="G1" s="18" t="s">
        <v>70</v>
      </c>
      <c r="H1" s="18" t="s">
        <v>71</v>
      </c>
      <c r="I1" s="19" t="s">
        <v>72</v>
      </c>
      <c r="J1" s="20" t="s">
        <v>73</v>
      </c>
      <c r="K1" s="21" t="s">
        <v>74</v>
      </c>
      <c r="L1" s="22" t="s">
        <v>75</v>
      </c>
      <c r="M1" s="20" t="s">
        <v>76</v>
      </c>
      <c r="N1" s="23" t="s">
        <v>77</v>
      </c>
      <c r="O1" s="22" t="s">
        <v>78</v>
      </c>
      <c r="P1" s="24" t="s">
        <v>76</v>
      </c>
      <c r="Q1" s="19" t="s">
        <v>79</v>
      </c>
      <c r="R1" s="19" t="s">
        <v>80</v>
      </c>
      <c r="S1" s="20" t="s">
        <v>81</v>
      </c>
      <c r="T1" s="23" t="s">
        <v>79</v>
      </c>
      <c r="U1" s="22" t="s">
        <v>82</v>
      </c>
      <c r="V1" s="20" t="s">
        <v>83</v>
      </c>
      <c r="W1" s="23" t="s">
        <v>84</v>
      </c>
      <c r="X1" s="22" t="s">
        <v>85</v>
      </c>
      <c r="Y1" s="20" t="s">
        <v>86</v>
      </c>
      <c r="Z1" s="23" t="s">
        <v>87</v>
      </c>
      <c r="AA1" s="22" t="s">
        <v>88</v>
      </c>
      <c r="AB1" s="19" t="s">
        <v>89</v>
      </c>
      <c r="AC1" s="19" t="s">
        <v>90</v>
      </c>
      <c r="AD1" s="19" t="s">
        <v>91</v>
      </c>
    </row>
    <row r="2" spans="1:30" x14ac:dyDescent="0.3">
      <c r="A2" s="13"/>
      <c r="B2" s="14"/>
      <c r="C2" s="15"/>
      <c r="D2" s="16"/>
      <c r="E2" s="17"/>
      <c r="F2" s="17"/>
      <c r="G2" s="18"/>
      <c r="H2" s="18"/>
      <c r="I2" s="19"/>
      <c r="J2" s="20"/>
      <c r="K2" s="21"/>
      <c r="L2" s="22"/>
      <c r="M2" s="20"/>
      <c r="N2" s="23"/>
      <c r="O2" s="22"/>
      <c r="P2" s="24"/>
      <c r="Q2" s="19"/>
      <c r="R2" s="19"/>
      <c r="S2" s="20"/>
      <c r="T2" s="23"/>
      <c r="U2" s="22"/>
      <c r="V2" s="20"/>
      <c r="W2" s="23"/>
      <c r="X2" s="22"/>
      <c r="Y2" s="20"/>
      <c r="Z2" s="23"/>
      <c r="AA2" s="22"/>
      <c r="AB2" s="19"/>
      <c r="AC2" s="19"/>
      <c r="AD2" s="19"/>
    </row>
    <row r="3" spans="1:30" x14ac:dyDescent="0.3">
      <c r="A3" s="25" t="s">
        <v>92</v>
      </c>
      <c r="B3" s="26"/>
      <c r="C3" s="27"/>
      <c r="D3" s="28"/>
      <c r="E3" s="29"/>
      <c r="F3" s="29"/>
      <c r="G3" s="30"/>
      <c r="H3" s="30"/>
      <c r="I3" s="31"/>
      <c r="J3" s="32"/>
      <c r="K3" s="33"/>
      <c r="L3" s="34"/>
      <c r="M3" s="32"/>
      <c r="N3" s="35"/>
      <c r="O3" s="34"/>
      <c r="P3" s="36"/>
      <c r="Q3" s="31"/>
      <c r="R3" s="31"/>
      <c r="S3" s="32"/>
      <c r="T3" s="35"/>
      <c r="U3" s="34"/>
      <c r="V3" s="32"/>
      <c r="W3" s="35"/>
      <c r="X3" s="34"/>
      <c r="Y3" s="32"/>
      <c r="Z3" s="35"/>
      <c r="AA3" s="34"/>
      <c r="AB3" s="31"/>
      <c r="AC3" s="31"/>
      <c r="AD3" s="31"/>
    </row>
    <row r="4" spans="1:30" x14ac:dyDescent="0.3">
      <c r="A4" s="25" t="s">
        <v>93</v>
      </c>
      <c r="B4" s="37" t="s">
        <v>94</v>
      </c>
      <c r="C4" s="38">
        <v>5.5</v>
      </c>
      <c r="D4" s="39" t="s">
        <v>95</v>
      </c>
      <c r="E4" s="39" t="s">
        <v>95</v>
      </c>
      <c r="F4" s="39" t="s">
        <v>95</v>
      </c>
      <c r="G4" s="18" t="s">
        <v>95</v>
      </c>
      <c r="H4" s="18" t="s">
        <v>95</v>
      </c>
      <c r="I4" s="13"/>
      <c r="J4" s="13"/>
      <c r="K4" s="40"/>
      <c r="L4" s="13"/>
      <c r="M4" s="13"/>
      <c r="N4" s="41"/>
      <c r="O4" s="13"/>
      <c r="P4" s="13"/>
      <c r="Q4" s="13"/>
      <c r="R4" s="13"/>
      <c r="S4" s="13"/>
      <c r="T4" s="41"/>
      <c r="U4" s="13"/>
      <c r="V4" s="13"/>
      <c r="W4" s="41"/>
      <c r="X4" s="13"/>
      <c r="Y4" s="13"/>
      <c r="Z4" s="41"/>
      <c r="AA4" s="13"/>
      <c r="AB4" s="13"/>
      <c r="AC4" s="13"/>
      <c r="AD4" s="13"/>
    </row>
    <row r="5" spans="1:30" x14ac:dyDescent="0.3">
      <c r="A5" s="25" t="s">
        <v>93</v>
      </c>
      <c r="B5" s="37" t="s">
        <v>96</v>
      </c>
      <c r="C5" s="38">
        <v>4</v>
      </c>
      <c r="D5" s="18">
        <v>1.5</v>
      </c>
      <c r="E5" s="42">
        <v>20</v>
      </c>
      <c r="F5" s="42">
        <v>10</v>
      </c>
      <c r="G5" s="38">
        <v>0.65</v>
      </c>
      <c r="H5" s="38">
        <v>0.30725852452246849</v>
      </c>
      <c r="I5" s="43">
        <v>15</v>
      </c>
      <c r="J5" s="43">
        <v>15</v>
      </c>
      <c r="K5" s="40"/>
      <c r="L5" s="43">
        <v>30</v>
      </c>
      <c r="M5" s="43">
        <v>30</v>
      </c>
      <c r="N5" s="44"/>
      <c r="O5" s="45">
        <v>30</v>
      </c>
      <c r="P5" s="43">
        <v>30</v>
      </c>
      <c r="Q5" s="45"/>
      <c r="R5" s="46">
        <v>0</v>
      </c>
      <c r="S5" s="43">
        <v>15</v>
      </c>
      <c r="T5" s="44"/>
      <c r="U5" s="43">
        <v>30</v>
      </c>
      <c r="V5" s="43">
        <v>30</v>
      </c>
      <c r="W5" s="44"/>
      <c r="X5" s="43">
        <v>30</v>
      </c>
      <c r="Y5" s="43">
        <v>30</v>
      </c>
      <c r="Z5" s="44"/>
      <c r="AA5" s="45">
        <v>16.25</v>
      </c>
      <c r="AB5" s="45">
        <v>13</v>
      </c>
      <c r="AC5" s="13">
        <v>4</v>
      </c>
      <c r="AD5" s="13"/>
    </row>
    <row r="6" spans="1:30" x14ac:dyDescent="0.3">
      <c r="A6" s="25" t="s">
        <v>93</v>
      </c>
      <c r="B6" s="37" t="s">
        <v>97</v>
      </c>
      <c r="C6" s="47">
        <v>1</v>
      </c>
      <c r="D6" s="18">
        <v>3</v>
      </c>
      <c r="E6" s="42">
        <v>20</v>
      </c>
      <c r="F6" s="42">
        <v>10</v>
      </c>
      <c r="G6" s="38">
        <v>0.65</v>
      </c>
      <c r="H6" s="38">
        <v>0.30725852452246849</v>
      </c>
      <c r="I6" s="43">
        <v>30</v>
      </c>
      <c r="J6" s="43">
        <v>45</v>
      </c>
      <c r="K6" s="40"/>
      <c r="L6" s="43">
        <v>60</v>
      </c>
      <c r="M6" s="43">
        <v>90</v>
      </c>
      <c r="N6" s="44"/>
      <c r="O6" s="45">
        <v>60</v>
      </c>
      <c r="P6" s="43">
        <v>90</v>
      </c>
      <c r="Q6" s="45"/>
      <c r="R6" s="43">
        <v>30</v>
      </c>
      <c r="S6" s="43">
        <v>45</v>
      </c>
      <c r="T6" s="44"/>
      <c r="U6" s="43">
        <v>30</v>
      </c>
      <c r="V6" s="43">
        <v>60</v>
      </c>
      <c r="W6" s="44"/>
      <c r="X6" s="43">
        <v>60</v>
      </c>
      <c r="Y6" s="43">
        <v>90</v>
      </c>
      <c r="Z6" s="44"/>
      <c r="AA6" s="45">
        <v>16.25</v>
      </c>
      <c r="AB6" s="45">
        <v>13</v>
      </c>
      <c r="AC6" s="13">
        <v>4</v>
      </c>
      <c r="AD6" s="13"/>
    </row>
    <row r="7" spans="1:30" x14ac:dyDescent="0.3">
      <c r="A7" s="25" t="s">
        <v>93</v>
      </c>
      <c r="B7" s="37" t="s">
        <v>98</v>
      </c>
      <c r="C7" s="47">
        <v>0.5</v>
      </c>
      <c r="D7" s="18">
        <v>0.5</v>
      </c>
      <c r="E7" s="42">
        <v>20</v>
      </c>
      <c r="F7" s="42">
        <v>10</v>
      </c>
      <c r="G7" s="38">
        <v>0.65</v>
      </c>
      <c r="H7" s="38">
        <v>0.30725852452246849</v>
      </c>
      <c r="I7" s="43">
        <v>5</v>
      </c>
      <c r="J7" s="43">
        <v>50</v>
      </c>
      <c r="K7" s="40"/>
      <c r="L7" s="43">
        <v>10</v>
      </c>
      <c r="M7" s="43">
        <v>100</v>
      </c>
      <c r="N7" s="44"/>
      <c r="O7" s="45">
        <v>10</v>
      </c>
      <c r="P7" s="43">
        <v>100</v>
      </c>
      <c r="Q7" s="45"/>
      <c r="R7" s="43">
        <v>5</v>
      </c>
      <c r="S7" s="43">
        <v>50</v>
      </c>
      <c r="T7" s="44"/>
      <c r="U7" s="43">
        <v>5</v>
      </c>
      <c r="V7" s="43">
        <v>65</v>
      </c>
      <c r="W7" s="44"/>
      <c r="X7" s="43">
        <v>5</v>
      </c>
      <c r="Y7" s="43">
        <v>95</v>
      </c>
      <c r="Z7" s="44"/>
      <c r="AA7" s="45">
        <v>16.25</v>
      </c>
      <c r="AB7" s="45">
        <v>13</v>
      </c>
      <c r="AC7" s="13">
        <v>4</v>
      </c>
      <c r="AD7" s="13"/>
    </row>
    <row r="8" spans="1:30" x14ac:dyDescent="0.3">
      <c r="A8" s="25" t="s">
        <v>93</v>
      </c>
      <c r="B8" s="48"/>
      <c r="C8" s="47">
        <v>-0.1</v>
      </c>
      <c r="D8" s="18">
        <v>0.6</v>
      </c>
      <c r="E8" s="42">
        <v>20</v>
      </c>
      <c r="F8" s="42">
        <v>10</v>
      </c>
      <c r="G8" s="38">
        <v>0.65</v>
      </c>
      <c r="H8" s="38">
        <v>0.30725852452246849</v>
      </c>
      <c r="I8" s="43">
        <v>6</v>
      </c>
      <c r="J8" s="43">
        <v>56</v>
      </c>
      <c r="K8" s="40"/>
      <c r="L8" s="43">
        <v>6</v>
      </c>
      <c r="M8" s="43">
        <v>106</v>
      </c>
      <c r="N8" s="44"/>
      <c r="O8" s="45">
        <v>12</v>
      </c>
      <c r="P8" s="43">
        <v>112</v>
      </c>
      <c r="Q8" s="45"/>
      <c r="R8" s="43">
        <v>6</v>
      </c>
      <c r="S8" s="43">
        <v>56</v>
      </c>
      <c r="T8" s="44"/>
      <c r="U8" s="43">
        <v>6</v>
      </c>
      <c r="V8" s="43">
        <v>71</v>
      </c>
      <c r="W8" s="44"/>
      <c r="X8" s="43">
        <v>6</v>
      </c>
      <c r="Y8" s="43">
        <v>101</v>
      </c>
      <c r="Z8" s="44"/>
      <c r="AA8" s="45">
        <v>16.25</v>
      </c>
      <c r="AB8" s="45">
        <v>13</v>
      </c>
      <c r="AC8" s="13">
        <v>4</v>
      </c>
      <c r="AD8" s="13"/>
    </row>
    <row r="9" spans="1:30" x14ac:dyDescent="0.3">
      <c r="A9" s="25" t="s">
        <v>93</v>
      </c>
      <c r="B9" s="48"/>
      <c r="C9" s="47">
        <v>-0.7</v>
      </c>
      <c r="D9" s="18">
        <v>0.6</v>
      </c>
      <c r="E9" s="42">
        <v>20</v>
      </c>
      <c r="F9" s="42">
        <v>10</v>
      </c>
      <c r="G9" s="38">
        <v>0.65</v>
      </c>
      <c r="H9" s="38">
        <v>0.30725852452246849</v>
      </c>
      <c r="I9" s="43">
        <v>6</v>
      </c>
      <c r="J9" s="43">
        <v>62</v>
      </c>
      <c r="K9" s="40"/>
      <c r="L9" s="43">
        <v>6</v>
      </c>
      <c r="M9" s="43">
        <v>112</v>
      </c>
      <c r="N9" s="44"/>
      <c r="O9" s="45">
        <v>12</v>
      </c>
      <c r="P9" s="43">
        <v>124</v>
      </c>
      <c r="Q9" s="45"/>
      <c r="R9" s="43">
        <v>6</v>
      </c>
      <c r="S9" s="43">
        <v>62</v>
      </c>
      <c r="T9" s="44"/>
      <c r="U9" s="43">
        <v>6</v>
      </c>
      <c r="V9" s="43">
        <v>77</v>
      </c>
      <c r="W9" s="44"/>
      <c r="X9" s="43">
        <v>6</v>
      </c>
      <c r="Y9" s="43">
        <v>107</v>
      </c>
      <c r="Z9" s="44"/>
      <c r="AA9" s="45">
        <v>16.25</v>
      </c>
      <c r="AB9" s="45">
        <v>13</v>
      </c>
      <c r="AC9" s="13">
        <v>4</v>
      </c>
      <c r="AD9" s="13"/>
    </row>
    <row r="10" spans="1:30" x14ac:dyDescent="0.3">
      <c r="A10" s="25" t="s">
        <v>93</v>
      </c>
      <c r="B10" s="49" t="s">
        <v>99</v>
      </c>
      <c r="C10" s="38">
        <v>-3.1</v>
      </c>
      <c r="D10" s="18">
        <v>2.4000000000000004</v>
      </c>
      <c r="E10" s="42">
        <v>20</v>
      </c>
      <c r="F10" s="42">
        <v>10</v>
      </c>
      <c r="G10" s="38">
        <v>0.65</v>
      </c>
      <c r="H10" s="38">
        <v>0.30725852452246849</v>
      </c>
      <c r="I10" s="43">
        <v>24.000000000000004</v>
      </c>
      <c r="J10" s="43">
        <v>86</v>
      </c>
      <c r="K10" s="40"/>
      <c r="L10" s="43">
        <v>24.000000000000004</v>
      </c>
      <c r="M10" s="43">
        <v>136</v>
      </c>
      <c r="N10" s="44"/>
      <c r="O10" s="45">
        <v>48.000000000000007</v>
      </c>
      <c r="P10" s="43">
        <v>172</v>
      </c>
      <c r="Q10" s="45">
        <v>111.8</v>
      </c>
      <c r="R10" s="43">
        <v>24.000000000000004</v>
      </c>
      <c r="S10" s="43">
        <v>86</v>
      </c>
      <c r="T10" s="44"/>
      <c r="U10" s="43">
        <v>24.000000000000004</v>
      </c>
      <c r="V10" s="43">
        <v>101</v>
      </c>
      <c r="W10" s="44"/>
      <c r="X10" s="43">
        <v>24.000000000000004</v>
      </c>
      <c r="Y10" s="43">
        <v>131</v>
      </c>
      <c r="Z10" s="44"/>
      <c r="AA10" s="45">
        <v>16.25</v>
      </c>
      <c r="AB10" s="45">
        <v>13</v>
      </c>
      <c r="AC10" s="13">
        <v>4</v>
      </c>
      <c r="AD10" s="13"/>
    </row>
    <row r="11" spans="1:30" x14ac:dyDescent="0.3">
      <c r="A11" s="25" t="s">
        <v>93</v>
      </c>
      <c r="B11" s="49"/>
      <c r="C11" s="38">
        <v>-1.45</v>
      </c>
      <c r="D11" s="18">
        <v>-1.6500000000000001</v>
      </c>
      <c r="E11" s="42">
        <v>20</v>
      </c>
      <c r="F11" s="42">
        <v>10</v>
      </c>
      <c r="G11" s="38">
        <v>0.65</v>
      </c>
      <c r="H11" s="38">
        <v>0.30725852452246849</v>
      </c>
      <c r="I11" s="43"/>
      <c r="J11" s="43">
        <v>69.5</v>
      </c>
      <c r="K11" s="40">
        <v>45.175000000000004</v>
      </c>
      <c r="L11" s="43"/>
      <c r="M11" s="43">
        <v>119.5</v>
      </c>
      <c r="N11" s="50">
        <v>36.717393680434988</v>
      </c>
      <c r="O11" s="51"/>
      <c r="P11" s="43">
        <v>139</v>
      </c>
      <c r="Q11" s="51"/>
      <c r="R11" s="43"/>
      <c r="S11" s="43">
        <v>69.5</v>
      </c>
      <c r="T11" s="50">
        <v>21.35446745431156</v>
      </c>
      <c r="U11" s="43"/>
      <c r="V11" s="43">
        <v>84.5</v>
      </c>
      <c r="W11" s="50">
        <v>54.925000000000004</v>
      </c>
      <c r="X11" s="43"/>
      <c r="Y11" s="43">
        <v>114.5</v>
      </c>
      <c r="Z11" s="50">
        <v>35.181101057822644</v>
      </c>
      <c r="AA11" s="45">
        <v>16.25</v>
      </c>
      <c r="AB11" s="45">
        <v>13</v>
      </c>
      <c r="AC11" s="13">
        <v>4</v>
      </c>
      <c r="AD11" s="13"/>
    </row>
    <row r="12" spans="1:30" x14ac:dyDescent="0.3">
      <c r="A12" s="25" t="s">
        <v>93</v>
      </c>
      <c r="B12" s="49"/>
      <c r="C12" s="38">
        <v>-1.6</v>
      </c>
      <c r="D12" s="18">
        <v>0.15000000000000013</v>
      </c>
      <c r="E12" s="42">
        <v>20</v>
      </c>
      <c r="F12" s="52">
        <v>10</v>
      </c>
      <c r="G12" s="38">
        <v>0.65</v>
      </c>
      <c r="H12" s="38">
        <v>0.30725852452246849</v>
      </c>
      <c r="I12" s="53"/>
      <c r="J12" s="43">
        <v>71</v>
      </c>
      <c r="K12" s="40">
        <v>46.15</v>
      </c>
      <c r="L12" s="43"/>
      <c r="M12" s="43">
        <v>121</v>
      </c>
      <c r="N12" s="50">
        <v>37.178281467218689</v>
      </c>
      <c r="O12" s="51"/>
      <c r="P12" s="43">
        <v>142</v>
      </c>
      <c r="Q12" s="51"/>
      <c r="R12" s="43"/>
      <c r="S12" s="43">
        <v>71</v>
      </c>
      <c r="T12" s="50">
        <v>21.815355241095261</v>
      </c>
      <c r="U12" s="43"/>
      <c r="V12" s="43">
        <v>86</v>
      </c>
      <c r="W12" s="50">
        <v>55.9</v>
      </c>
      <c r="X12" s="43"/>
      <c r="Y12" s="43">
        <v>116</v>
      </c>
      <c r="Z12" s="50">
        <v>35.641988844606345</v>
      </c>
      <c r="AA12" s="45">
        <v>16.25</v>
      </c>
      <c r="AB12" s="45">
        <v>13</v>
      </c>
      <c r="AC12" s="13">
        <v>4</v>
      </c>
      <c r="AD12" s="13"/>
    </row>
    <row r="13" spans="1:30" x14ac:dyDescent="0.3">
      <c r="A13" s="54" t="s">
        <v>93</v>
      </c>
      <c r="B13" s="55" t="s">
        <v>100</v>
      </c>
      <c r="C13" s="56">
        <v>-3.5999999999999996</v>
      </c>
      <c r="D13" s="57">
        <v>1.9999999999999996</v>
      </c>
      <c r="E13" s="42">
        <v>20</v>
      </c>
      <c r="F13" s="52">
        <v>10</v>
      </c>
      <c r="G13" s="38">
        <v>0.65</v>
      </c>
      <c r="H13" s="38">
        <v>0.30725852452246849</v>
      </c>
      <c r="I13" s="58"/>
      <c r="J13" s="59">
        <v>91</v>
      </c>
      <c r="K13" s="60">
        <v>59.15</v>
      </c>
      <c r="L13" s="59"/>
      <c r="M13" s="59">
        <v>141</v>
      </c>
      <c r="N13" s="61">
        <v>43.323451957668055</v>
      </c>
      <c r="O13" s="62"/>
      <c r="P13" s="43">
        <v>182</v>
      </c>
      <c r="Q13" s="45">
        <v>118.3</v>
      </c>
      <c r="R13" s="59"/>
      <c r="S13" s="59">
        <v>91</v>
      </c>
      <c r="T13" s="63">
        <v>27.960525731544632</v>
      </c>
      <c r="U13" s="59"/>
      <c r="V13" s="59">
        <v>106</v>
      </c>
      <c r="W13" s="63">
        <v>68.900000000000006</v>
      </c>
      <c r="X13" s="59"/>
      <c r="Y13" s="59">
        <v>136</v>
      </c>
      <c r="Z13" s="63">
        <v>41.787159335055712</v>
      </c>
      <c r="AA13" s="45">
        <v>16.25</v>
      </c>
      <c r="AB13" s="45">
        <v>13</v>
      </c>
      <c r="AC13" s="13"/>
      <c r="AD13" s="13"/>
    </row>
    <row r="14" spans="1:30" x14ac:dyDescent="0.3">
      <c r="A14" s="25" t="s">
        <v>93</v>
      </c>
      <c r="B14" s="42"/>
      <c r="C14" s="38">
        <v>-4.6499999999999995</v>
      </c>
      <c r="D14" s="18">
        <v>1.0499999999999998</v>
      </c>
      <c r="E14" s="42">
        <v>20</v>
      </c>
      <c r="F14" s="42">
        <v>10</v>
      </c>
      <c r="G14" s="38">
        <v>0.65</v>
      </c>
      <c r="H14" s="38">
        <v>0.30725852452246849</v>
      </c>
      <c r="I14" s="64"/>
      <c r="J14" s="43">
        <v>101.5</v>
      </c>
      <c r="K14" s="40">
        <v>65.975000000000009</v>
      </c>
      <c r="L14" s="43"/>
      <c r="M14" s="43">
        <v>151.5</v>
      </c>
      <c r="N14" s="50">
        <v>46.549666465153976</v>
      </c>
      <c r="O14" s="51"/>
      <c r="P14" s="43">
        <v>203</v>
      </c>
      <c r="Q14" s="51"/>
      <c r="R14" s="43"/>
      <c r="S14" s="43">
        <v>101.5</v>
      </c>
      <c r="T14" s="50">
        <v>31.186740239030552</v>
      </c>
      <c r="U14" s="43"/>
      <c r="V14" s="43">
        <v>116.5</v>
      </c>
      <c r="W14" s="50"/>
      <c r="X14" s="43"/>
      <c r="Y14" s="43">
        <v>146.5</v>
      </c>
      <c r="Z14" s="50">
        <v>45.013373842541633</v>
      </c>
      <c r="AA14" s="45">
        <v>16.25</v>
      </c>
      <c r="AB14" s="45">
        <v>13</v>
      </c>
      <c r="AC14" s="13"/>
      <c r="AD14" s="13"/>
    </row>
    <row r="15" spans="1:30" x14ac:dyDescent="0.3">
      <c r="A15" s="25" t="s">
        <v>93</v>
      </c>
      <c r="B15" s="42"/>
      <c r="C15" s="38">
        <v>-5.6999999999999993</v>
      </c>
      <c r="D15" s="18">
        <v>1.0499999999999998</v>
      </c>
      <c r="E15" s="42">
        <v>20</v>
      </c>
      <c r="F15" s="42">
        <v>10</v>
      </c>
      <c r="G15" s="38">
        <v>0.65</v>
      </c>
      <c r="H15" s="38">
        <v>0.30725852452246849</v>
      </c>
      <c r="I15" s="64"/>
      <c r="J15" s="43">
        <v>112</v>
      </c>
      <c r="K15" s="40">
        <v>72.8</v>
      </c>
      <c r="L15" s="43"/>
      <c r="M15" s="43">
        <v>162</v>
      </c>
      <c r="N15" s="50">
        <v>49.775880972639897</v>
      </c>
      <c r="O15" s="51"/>
      <c r="P15" s="43">
        <v>224</v>
      </c>
      <c r="Q15" s="51"/>
      <c r="R15" s="43"/>
      <c r="S15" s="43">
        <v>112</v>
      </c>
      <c r="T15" s="50">
        <v>34.412954746516469</v>
      </c>
      <c r="U15" s="43"/>
      <c r="V15" s="43">
        <v>127</v>
      </c>
      <c r="W15" s="50"/>
      <c r="X15" s="43"/>
      <c r="Y15" s="43">
        <v>157</v>
      </c>
      <c r="Z15" s="50"/>
      <c r="AA15" s="45">
        <v>16.25</v>
      </c>
      <c r="AB15" s="45">
        <v>13</v>
      </c>
      <c r="AC15" s="13"/>
      <c r="AD15" s="13"/>
    </row>
    <row r="16" spans="1:30" x14ac:dyDescent="0.3">
      <c r="A16" s="25" t="s">
        <v>93</v>
      </c>
      <c r="B16" s="42"/>
      <c r="C16" s="38">
        <v>-6.7499999999999991</v>
      </c>
      <c r="D16" s="18">
        <v>1.0499999999999998</v>
      </c>
      <c r="E16" s="42">
        <v>20</v>
      </c>
      <c r="F16" s="42">
        <v>10</v>
      </c>
      <c r="G16" s="38">
        <v>0.65</v>
      </c>
      <c r="H16" s="38">
        <v>0.30725852452246849</v>
      </c>
      <c r="I16" s="64"/>
      <c r="J16" s="43">
        <v>122.5</v>
      </c>
      <c r="K16" s="40">
        <v>79.625</v>
      </c>
      <c r="L16" s="43"/>
      <c r="M16" s="43">
        <v>172.5</v>
      </c>
      <c r="N16" s="50">
        <v>53.002095480125817</v>
      </c>
      <c r="O16" s="51"/>
      <c r="P16" s="43">
        <v>245</v>
      </c>
      <c r="Q16" s="51"/>
      <c r="R16" s="43"/>
      <c r="S16" s="43">
        <v>122.5</v>
      </c>
      <c r="T16" s="50">
        <v>37.63916925400239</v>
      </c>
      <c r="U16" s="43"/>
      <c r="V16" s="43">
        <v>137.5</v>
      </c>
      <c r="W16" s="50">
        <v>89.375</v>
      </c>
      <c r="X16" s="43"/>
      <c r="Y16" s="43">
        <v>167.5</v>
      </c>
      <c r="Z16" s="50">
        <v>51.465802857513474</v>
      </c>
      <c r="AA16" s="45">
        <v>16.25</v>
      </c>
      <c r="AB16" s="45">
        <v>13</v>
      </c>
      <c r="AC16" s="13"/>
      <c r="AD16" s="13"/>
    </row>
    <row r="17" spans="1:30" x14ac:dyDescent="0.3">
      <c r="A17" s="65" t="s">
        <v>93</v>
      </c>
      <c r="B17" s="66"/>
      <c r="C17" s="38">
        <v>-7.7999999999999989</v>
      </c>
      <c r="D17" s="67">
        <v>1.0499999999999998</v>
      </c>
      <c r="E17" s="42">
        <v>20</v>
      </c>
      <c r="F17" s="66">
        <v>10</v>
      </c>
      <c r="G17" s="38">
        <v>0.65</v>
      </c>
      <c r="H17" s="38">
        <v>0.30725852452246849</v>
      </c>
      <c r="I17" s="68"/>
      <c r="J17" s="69">
        <v>133</v>
      </c>
      <c r="K17" s="70">
        <v>86.45</v>
      </c>
      <c r="L17" s="69"/>
      <c r="M17" s="69">
        <v>183</v>
      </c>
      <c r="N17" s="71">
        <v>56.22830998761173</v>
      </c>
      <c r="O17" s="72"/>
      <c r="P17" s="43">
        <v>266</v>
      </c>
      <c r="Q17" s="72"/>
      <c r="R17" s="69"/>
      <c r="S17" s="69">
        <v>133</v>
      </c>
      <c r="T17" s="71">
        <v>40.86538376148831</v>
      </c>
      <c r="U17" s="69"/>
      <c r="V17" s="69">
        <v>148</v>
      </c>
      <c r="W17" s="71">
        <v>96.2</v>
      </c>
      <c r="X17" s="69"/>
      <c r="Y17" s="69">
        <v>178</v>
      </c>
      <c r="Z17" s="71">
        <v>54.692017364999394</v>
      </c>
      <c r="AA17" s="45">
        <v>16.25</v>
      </c>
      <c r="AB17" s="45">
        <v>13</v>
      </c>
      <c r="AC17" s="13"/>
      <c r="AD17" s="13"/>
    </row>
    <row r="18" spans="1:30" x14ac:dyDescent="0.3">
      <c r="A18" s="73" t="s">
        <v>101</v>
      </c>
      <c r="B18" s="42"/>
      <c r="C18" s="38">
        <v>-8.85</v>
      </c>
      <c r="D18" s="18">
        <v>1.0500000000000007</v>
      </c>
      <c r="E18" s="42">
        <v>17.5</v>
      </c>
      <c r="F18" s="42">
        <v>7.5</v>
      </c>
      <c r="G18" s="38">
        <v>1</v>
      </c>
      <c r="H18" s="38">
        <v>0.45496173929297024</v>
      </c>
      <c r="I18" s="64"/>
      <c r="J18" s="43">
        <v>140.875</v>
      </c>
      <c r="K18" s="40">
        <v>140.875</v>
      </c>
      <c r="L18" s="43"/>
      <c r="M18" s="43">
        <v>190.875</v>
      </c>
      <c r="N18" s="50">
        <v>86.840821987545695</v>
      </c>
      <c r="O18" s="51"/>
      <c r="P18" s="43">
        <v>284.375</v>
      </c>
      <c r="Q18" s="51"/>
      <c r="R18" s="43"/>
      <c r="S18" s="43">
        <v>140.875</v>
      </c>
      <c r="T18" s="50">
        <v>64.092735022897187</v>
      </c>
      <c r="U18" s="43"/>
      <c r="V18" s="43">
        <v>155.875</v>
      </c>
      <c r="W18" s="50">
        <v>155.875</v>
      </c>
      <c r="X18" s="43"/>
      <c r="Y18" s="43">
        <v>185.875</v>
      </c>
      <c r="Z18" s="50">
        <v>84.566013291080836</v>
      </c>
      <c r="AA18" s="45">
        <v>25</v>
      </c>
      <c r="AB18" s="45">
        <v>20</v>
      </c>
      <c r="AC18" s="13"/>
      <c r="AD18" s="13"/>
    </row>
    <row r="19" spans="1:30" x14ac:dyDescent="0.3">
      <c r="A19" s="73" t="s">
        <v>101</v>
      </c>
      <c r="B19" s="42"/>
      <c r="C19" s="38">
        <v>-9.9</v>
      </c>
      <c r="D19" s="18">
        <v>1.0500000000000007</v>
      </c>
      <c r="E19" s="42">
        <v>17.5</v>
      </c>
      <c r="F19" s="42">
        <v>7.5</v>
      </c>
      <c r="G19" s="38">
        <v>1</v>
      </c>
      <c r="H19" s="38">
        <v>0.45496173929297024</v>
      </c>
      <c r="I19" s="64"/>
      <c r="J19" s="43">
        <v>148.75</v>
      </c>
      <c r="K19" s="40">
        <v>148.75</v>
      </c>
      <c r="L19" s="43"/>
      <c r="M19" s="43">
        <v>198.75</v>
      </c>
      <c r="N19" s="50">
        <v>90.423645684477833</v>
      </c>
      <c r="O19" s="51"/>
      <c r="P19" s="43">
        <v>302.75</v>
      </c>
      <c r="Q19" s="51"/>
      <c r="R19" s="43"/>
      <c r="S19" s="43">
        <v>148.75</v>
      </c>
      <c r="T19" s="50">
        <v>67.675558719829326</v>
      </c>
      <c r="U19" s="43"/>
      <c r="V19" s="43">
        <v>163.75</v>
      </c>
      <c r="W19" s="50">
        <v>163.75</v>
      </c>
      <c r="X19" s="43"/>
      <c r="Y19" s="43">
        <v>193.75</v>
      </c>
      <c r="Z19" s="50">
        <v>88.148836988012988</v>
      </c>
      <c r="AA19" s="45">
        <v>25</v>
      </c>
      <c r="AB19" s="45">
        <v>20</v>
      </c>
      <c r="AC19" s="13"/>
      <c r="AD19" s="13"/>
    </row>
    <row r="20" spans="1:30" x14ac:dyDescent="0.3">
      <c r="A20" s="73" t="s">
        <v>101</v>
      </c>
      <c r="B20" s="42"/>
      <c r="C20" s="38">
        <v>-10.950000000000001</v>
      </c>
      <c r="D20" s="18">
        <v>1.0500000000000007</v>
      </c>
      <c r="E20" s="42">
        <v>17.5</v>
      </c>
      <c r="F20" s="42">
        <v>7.5</v>
      </c>
      <c r="G20" s="38">
        <v>1</v>
      </c>
      <c r="H20" s="38">
        <v>0.45496173929297024</v>
      </c>
      <c r="I20" s="64"/>
      <c r="J20" s="43">
        <v>156.625</v>
      </c>
      <c r="K20" s="40">
        <v>156.625</v>
      </c>
      <c r="L20" s="43"/>
      <c r="M20" s="43">
        <v>206.625</v>
      </c>
      <c r="N20" s="50">
        <v>94.006469381409971</v>
      </c>
      <c r="O20" s="51"/>
      <c r="P20" s="43">
        <v>321.125</v>
      </c>
      <c r="Q20" s="51"/>
      <c r="R20" s="43"/>
      <c r="S20" s="43">
        <v>156.625</v>
      </c>
      <c r="T20" s="50">
        <v>71.258382416761464</v>
      </c>
      <c r="U20" s="43"/>
      <c r="V20" s="43">
        <v>171.625</v>
      </c>
      <c r="W20" s="50">
        <v>171.625</v>
      </c>
      <c r="X20" s="43"/>
      <c r="Y20" s="43">
        <v>201.625</v>
      </c>
      <c r="Z20" s="50">
        <v>91.731660684945126</v>
      </c>
      <c r="AA20" s="45">
        <v>25</v>
      </c>
      <c r="AB20" s="45">
        <v>20</v>
      </c>
      <c r="AC20" s="13"/>
      <c r="AD20" s="13"/>
    </row>
    <row r="21" spans="1:30" x14ac:dyDescent="0.3">
      <c r="A21" s="73" t="s">
        <v>101</v>
      </c>
      <c r="B21" s="42"/>
      <c r="C21" s="38">
        <v>-12.000000000000002</v>
      </c>
      <c r="D21" s="18">
        <f>IFERROR(HLOOKUP(C20,'Load Extracted'!I28:AA49,24,FALSE),0)</f>
        <v>0</v>
      </c>
      <c r="E21" s="42">
        <v>17.5</v>
      </c>
      <c r="F21" s="42">
        <v>7.5</v>
      </c>
      <c r="G21" s="38">
        <v>1</v>
      </c>
      <c r="H21" s="38">
        <v>0.45496173929297024</v>
      </c>
      <c r="I21" s="64"/>
      <c r="J21" s="43">
        <v>164.5</v>
      </c>
      <c r="K21" s="40">
        <v>164.5</v>
      </c>
      <c r="L21" s="43"/>
      <c r="M21" s="43">
        <v>214.5</v>
      </c>
      <c r="N21" s="50">
        <v>97.589293078342109</v>
      </c>
      <c r="O21" s="51"/>
      <c r="P21" s="43">
        <v>339.5</v>
      </c>
      <c r="Q21" s="51"/>
      <c r="R21" s="43"/>
      <c r="S21" s="43">
        <v>164.5</v>
      </c>
      <c r="T21" s="50">
        <v>74.841206113693602</v>
      </c>
      <c r="U21" s="43"/>
      <c r="V21" s="43">
        <v>179.5</v>
      </c>
      <c r="W21" s="50">
        <v>179.5</v>
      </c>
      <c r="X21" s="43"/>
      <c r="Y21" s="43">
        <v>209.5</v>
      </c>
      <c r="Z21" s="50">
        <v>95.314484381877264</v>
      </c>
      <c r="AA21" s="45">
        <v>25</v>
      </c>
      <c r="AB21" s="45">
        <v>20</v>
      </c>
      <c r="AC21" s="13"/>
      <c r="AD21" s="13"/>
    </row>
    <row r="22" spans="1:30" x14ac:dyDescent="0.3">
      <c r="A22" s="73" t="s">
        <v>101</v>
      </c>
      <c r="B22" s="49" t="s">
        <v>102</v>
      </c>
      <c r="C22" s="38">
        <v>-12.1</v>
      </c>
      <c r="D22" s="18">
        <v>9.9999999999997868E-2</v>
      </c>
      <c r="E22" s="42">
        <v>17.5</v>
      </c>
      <c r="F22" s="42">
        <v>7.5</v>
      </c>
      <c r="G22" s="38">
        <v>1</v>
      </c>
      <c r="H22" s="38">
        <v>0.45496173929297024</v>
      </c>
      <c r="I22" s="64"/>
      <c r="J22" s="43">
        <v>165.24999999999997</v>
      </c>
      <c r="K22" s="40">
        <v>165.24999999999997</v>
      </c>
      <c r="L22" s="43"/>
      <c r="M22" s="43">
        <v>215.24999999999997</v>
      </c>
      <c r="N22" s="50">
        <v>97.930514382811836</v>
      </c>
      <c r="O22" s="51"/>
      <c r="P22" s="43">
        <v>341.24999999999994</v>
      </c>
      <c r="Q22" s="45">
        <v>341.24999999999994</v>
      </c>
      <c r="R22" s="43"/>
      <c r="S22" s="43">
        <v>165.24999999999997</v>
      </c>
      <c r="T22" s="50">
        <v>75.182427418163314</v>
      </c>
      <c r="U22" s="43"/>
      <c r="V22" s="43">
        <v>180.24999999999997</v>
      </c>
      <c r="W22" s="50">
        <v>180.24999999999997</v>
      </c>
      <c r="X22" s="43"/>
      <c r="Y22" s="43">
        <v>210.24999999999997</v>
      </c>
      <c r="Z22" s="50">
        <v>95.655705686346977</v>
      </c>
      <c r="AA22" s="45">
        <v>25</v>
      </c>
      <c r="AB22" s="45">
        <v>20</v>
      </c>
      <c r="AC22" s="13"/>
      <c r="AD22" s="13"/>
    </row>
    <row r="23" spans="1:30" x14ac:dyDescent="0.3">
      <c r="A23" s="74" t="s">
        <v>101</v>
      </c>
      <c r="B23" s="75" t="s">
        <v>103</v>
      </c>
      <c r="C23" s="76">
        <v>-12.6</v>
      </c>
      <c r="D23" s="30">
        <v>0.5</v>
      </c>
      <c r="E23" s="52">
        <v>17.5</v>
      </c>
      <c r="F23" s="52">
        <v>7.5</v>
      </c>
      <c r="G23" s="38">
        <v>1</v>
      </c>
      <c r="H23" s="38">
        <v>0.45496173929297024</v>
      </c>
      <c r="I23" s="58"/>
      <c r="J23" s="53">
        <v>168.99999999999997</v>
      </c>
      <c r="K23" s="77">
        <v>168.99999999999997</v>
      </c>
      <c r="L23" s="53"/>
      <c r="M23" s="53">
        <v>218.99999999999997</v>
      </c>
      <c r="N23" s="78"/>
      <c r="O23" s="79"/>
      <c r="P23" s="43">
        <v>349.99999999999994</v>
      </c>
      <c r="Q23" s="45">
        <v>349.99999999999994</v>
      </c>
      <c r="R23" s="53"/>
      <c r="S23" s="53">
        <v>168.99999999999997</v>
      </c>
      <c r="T23" s="78"/>
      <c r="U23" s="53"/>
      <c r="V23" s="53">
        <v>183.99999999999997</v>
      </c>
      <c r="W23" s="78"/>
      <c r="X23" s="53"/>
      <c r="Y23" s="53">
        <v>213.99999999999997</v>
      </c>
      <c r="Z23" s="78"/>
      <c r="AA23" s="79"/>
      <c r="AB23" s="13"/>
      <c r="AC23" s="13"/>
      <c r="AD23" s="13"/>
    </row>
    <row r="24" spans="1:30" x14ac:dyDescent="0.3">
      <c r="A24" s="13"/>
      <c r="B24" s="13"/>
      <c r="C24" s="13"/>
      <c r="D24" s="18"/>
      <c r="E24" s="80"/>
      <c r="F24" s="42"/>
      <c r="G24" s="81"/>
      <c r="H24" s="81"/>
      <c r="I24" s="82">
        <v>76</v>
      </c>
      <c r="J24" s="43"/>
      <c r="K24" s="40"/>
      <c r="L24" s="82">
        <v>126</v>
      </c>
      <c r="M24" s="43"/>
      <c r="N24" s="44"/>
      <c r="O24" s="82">
        <v>152</v>
      </c>
      <c r="P24" s="43"/>
      <c r="Q24" s="45"/>
      <c r="R24" s="82">
        <v>61</v>
      </c>
      <c r="S24" s="43"/>
      <c r="T24" s="44"/>
      <c r="U24" s="82">
        <v>91</v>
      </c>
      <c r="V24" s="82"/>
      <c r="W24" s="83"/>
      <c r="X24" s="82">
        <v>121</v>
      </c>
      <c r="Y24" s="43"/>
      <c r="Z24" s="44"/>
      <c r="AA24" s="13"/>
      <c r="AB24" s="13"/>
      <c r="AC24" s="82">
        <f>AC12</f>
        <v>4</v>
      </c>
      <c r="AD24" s="13"/>
    </row>
    <row r="26" spans="1:30" x14ac:dyDescent="0.3">
      <c r="A26" s="13"/>
      <c r="B26" s="94" t="s">
        <v>104</v>
      </c>
      <c r="C26" s="13"/>
      <c r="D26" s="13"/>
      <c r="E26" s="13"/>
      <c r="F26" s="13"/>
      <c r="G26" s="95"/>
      <c r="H26" s="95"/>
      <c r="I26" s="13"/>
      <c r="J26" s="13"/>
      <c r="K26" s="96"/>
      <c r="L26" s="13"/>
      <c r="M26" s="13"/>
      <c r="N26" s="41"/>
      <c r="O26" s="13"/>
      <c r="P26" s="13"/>
      <c r="Q26" s="13"/>
      <c r="R26" s="13"/>
      <c r="S26" s="13"/>
      <c r="T26" s="41"/>
      <c r="U26" s="13"/>
      <c r="V26" s="13"/>
      <c r="W26" s="41"/>
      <c r="X26" s="13"/>
      <c r="Y26" s="13"/>
      <c r="Z26" s="41"/>
    </row>
    <row r="27" spans="1:30" x14ac:dyDescent="0.3">
      <c r="A27" s="13"/>
      <c r="B27" s="13"/>
      <c r="C27" s="13"/>
      <c r="D27" s="13"/>
      <c r="E27" s="13"/>
      <c r="F27" s="13"/>
      <c r="G27" s="95"/>
      <c r="H27" s="95"/>
      <c r="I27" s="13"/>
      <c r="J27" s="13"/>
      <c r="K27" s="96"/>
      <c r="L27" s="13"/>
      <c r="M27" s="13"/>
      <c r="N27" s="41"/>
      <c r="O27" s="13"/>
      <c r="P27" s="13"/>
      <c r="Q27" s="13"/>
      <c r="R27" s="13"/>
      <c r="S27" s="13"/>
      <c r="T27" s="41"/>
      <c r="U27" s="97" t="s">
        <v>105</v>
      </c>
      <c r="V27" s="13"/>
      <c r="W27" s="98" t="s">
        <v>105</v>
      </c>
      <c r="X27" s="97" t="s">
        <v>106</v>
      </c>
      <c r="Y27" s="13"/>
      <c r="Z27" s="98" t="s">
        <v>106</v>
      </c>
    </row>
    <row r="28" spans="1:30" ht="33" x14ac:dyDescent="0.3">
      <c r="A28" s="13"/>
      <c r="B28" s="14" t="s">
        <v>107</v>
      </c>
      <c r="C28" s="42" t="s">
        <v>108</v>
      </c>
      <c r="D28" s="16" t="s">
        <v>67</v>
      </c>
      <c r="E28" s="17" t="s">
        <v>69</v>
      </c>
      <c r="F28" s="17" t="s">
        <v>109</v>
      </c>
      <c r="G28" s="18" t="s">
        <v>70</v>
      </c>
      <c r="H28" s="18" t="s">
        <v>71</v>
      </c>
      <c r="I28" s="19" t="s">
        <v>72</v>
      </c>
      <c r="J28" s="20" t="s">
        <v>73</v>
      </c>
      <c r="K28" s="21" t="s">
        <v>74</v>
      </c>
      <c r="L28" s="22" t="s">
        <v>75</v>
      </c>
      <c r="M28" s="20" t="s">
        <v>76</v>
      </c>
      <c r="N28" s="23" t="s">
        <v>77</v>
      </c>
      <c r="O28" s="22" t="s">
        <v>78</v>
      </c>
      <c r="P28" s="24" t="s">
        <v>76</v>
      </c>
      <c r="Q28" s="19" t="s">
        <v>79</v>
      </c>
      <c r="R28" s="19" t="s">
        <v>80</v>
      </c>
      <c r="S28" s="20" t="s">
        <v>81</v>
      </c>
      <c r="T28" s="23" t="s">
        <v>79</v>
      </c>
      <c r="U28" s="22" t="s">
        <v>82</v>
      </c>
      <c r="V28" s="20" t="s">
        <v>110</v>
      </c>
      <c r="W28" s="23" t="s">
        <v>111</v>
      </c>
      <c r="X28" s="22" t="s">
        <v>85</v>
      </c>
      <c r="Y28" s="20" t="s">
        <v>112</v>
      </c>
      <c r="Z28" s="23" t="s">
        <v>113</v>
      </c>
    </row>
    <row r="29" spans="1:30" x14ac:dyDescent="0.3">
      <c r="A29" s="13"/>
      <c r="B29" s="14"/>
      <c r="C29" s="42"/>
      <c r="D29" s="16"/>
      <c r="E29" s="17"/>
      <c r="F29" s="17"/>
      <c r="G29" s="18"/>
      <c r="H29" s="18"/>
      <c r="I29" s="19"/>
      <c r="J29" s="20"/>
      <c r="K29" s="21"/>
      <c r="L29" s="22"/>
      <c r="M29" s="20"/>
      <c r="N29" s="23"/>
      <c r="O29" s="22"/>
      <c r="P29" s="24"/>
      <c r="Q29" s="19"/>
      <c r="R29" s="19"/>
      <c r="S29" s="20"/>
      <c r="T29" s="23"/>
      <c r="U29" s="22"/>
      <c r="V29" s="20"/>
      <c r="W29" s="23"/>
      <c r="X29" s="22"/>
      <c r="Y29" s="20"/>
      <c r="Z29" s="23"/>
    </row>
    <row r="30" spans="1:30" x14ac:dyDescent="0.3">
      <c r="A30" s="25" t="s">
        <v>92</v>
      </c>
      <c r="B30" s="26"/>
      <c r="C30" s="52"/>
      <c r="D30" s="28"/>
      <c r="E30" s="29"/>
      <c r="F30" s="29"/>
      <c r="G30" s="30"/>
      <c r="H30" s="30"/>
      <c r="I30" s="31"/>
      <c r="J30" s="32"/>
      <c r="K30" s="33"/>
      <c r="L30" s="34"/>
      <c r="M30" s="32"/>
      <c r="N30" s="35"/>
      <c r="O30" s="34"/>
      <c r="P30" s="36"/>
      <c r="Q30" s="31"/>
      <c r="R30" s="31"/>
      <c r="S30" s="32"/>
      <c r="T30" s="35"/>
      <c r="U30" s="34"/>
      <c r="V30" s="32"/>
      <c r="W30" s="35"/>
      <c r="X30" s="34"/>
      <c r="Y30" s="32"/>
      <c r="Z30" s="35"/>
    </row>
    <row r="31" spans="1:30" x14ac:dyDescent="0.3">
      <c r="A31" s="25" t="s">
        <v>93</v>
      </c>
      <c r="B31" s="37" t="s">
        <v>94</v>
      </c>
      <c r="C31" s="84">
        <v>5.5</v>
      </c>
      <c r="D31" s="85" t="s">
        <v>95</v>
      </c>
      <c r="E31" s="85" t="s">
        <v>95</v>
      </c>
      <c r="F31" s="85" t="s">
        <v>95</v>
      </c>
      <c r="G31" s="67" t="s">
        <v>95</v>
      </c>
      <c r="H31" s="67" t="s">
        <v>95</v>
      </c>
      <c r="I31" s="86"/>
      <c r="J31" s="86"/>
      <c r="K31" s="70"/>
      <c r="L31" s="86"/>
      <c r="M31" s="86"/>
      <c r="N31" s="87"/>
      <c r="O31" s="86"/>
      <c r="P31" s="86"/>
      <c r="Q31" s="86"/>
      <c r="R31" s="86"/>
      <c r="S31" s="86"/>
      <c r="T31" s="87"/>
      <c r="U31" s="86"/>
      <c r="V31" s="86"/>
      <c r="W31" s="87"/>
      <c r="X31" s="86"/>
      <c r="Y31" s="86"/>
      <c r="Z31" s="87"/>
    </row>
    <row r="32" spans="1:30" x14ac:dyDescent="0.3">
      <c r="A32" s="25" t="s">
        <v>93</v>
      </c>
      <c r="B32" s="37" t="s">
        <v>96</v>
      </c>
      <c r="C32" s="38">
        <v>4</v>
      </c>
      <c r="D32" s="18">
        <v>1.5</v>
      </c>
      <c r="E32" s="80">
        <v>20</v>
      </c>
      <c r="F32" s="42">
        <v>10</v>
      </c>
      <c r="G32" s="81">
        <v>0.65</v>
      </c>
      <c r="H32" s="81">
        <v>0.30725852452246849</v>
      </c>
      <c r="I32" s="43">
        <v>15</v>
      </c>
      <c r="J32" s="43">
        <v>15</v>
      </c>
      <c r="K32" s="40"/>
      <c r="L32" s="43">
        <v>30</v>
      </c>
      <c r="M32" s="43">
        <v>30</v>
      </c>
      <c r="N32" s="44"/>
      <c r="O32" s="45">
        <v>30</v>
      </c>
      <c r="P32" s="43">
        <v>30</v>
      </c>
      <c r="Q32" s="45"/>
      <c r="R32" s="46">
        <v>0</v>
      </c>
      <c r="S32" s="43">
        <v>15</v>
      </c>
      <c r="T32" s="44"/>
      <c r="U32" s="43">
        <v>30</v>
      </c>
      <c r="V32" s="43">
        <v>30</v>
      </c>
      <c r="W32" s="44"/>
      <c r="X32" s="43">
        <v>30</v>
      </c>
      <c r="Y32" s="43">
        <v>30</v>
      </c>
      <c r="Z32" s="44"/>
    </row>
    <row r="33" spans="1:26" x14ac:dyDescent="0.3">
      <c r="A33" s="25" t="s">
        <v>93</v>
      </c>
      <c r="B33" s="37" t="s">
        <v>97</v>
      </c>
      <c r="C33" s="47">
        <v>1</v>
      </c>
      <c r="D33" s="18">
        <v>3</v>
      </c>
      <c r="E33" s="80">
        <v>20</v>
      </c>
      <c r="F33" s="42">
        <v>10</v>
      </c>
      <c r="G33" s="81">
        <v>0.65</v>
      </c>
      <c r="H33" s="81">
        <v>0.30725852452246849</v>
      </c>
      <c r="I33" s="43">
        <v>30</v>
      </c>
      <c r="J33" s="43">
        <v>45</v>
      </c>
      <c r="K33" s="40"/>
      <c r="L33" s="43">
        <v>60</v>
      </c>
      <c r="M33" s="43">
        <v>90</v>
      </c>
      <c r="N33" s="44"/>
      <c r="O33" s="45">
        <v>60</v>
      </c>
      <c r="P33" s="43">
        <v>90</v>
      </c>
      <c r="Q33" s="45"/>
      <c r="R33" s="43">
        <v>30</v>
      </c>
      <c r="S33" s="43">
        <v>45</v>
      </c>
      <c r="T33" s="44"/>
      <c r="U33" s="43">
        <v>60</v>
      </c>
      <c r="V33" s="43">
        <v>90</v>
      </c>
      <c r="W33" s="44"/>
      <c r="X33" s="43">
        <v>30</v>
      </c>
      <c r="Y33" s="43">
        <v>60</v>
      </c>
      <c r="Z33" s="44"/>
    </row>
    <row r="34" spans="1:26" x14ac:dyDescent="0.3">
      <c r="A34" s="25" t="s">
        <v>93</v>
      </c>
      <c r="B34" s="37" t="s">
        <v>98</v>
      </c>
      <c r="C34" s="47">
        <v>0.5</v>
      </c>
      <c r="D34" s="18">
        <v>0.5</v>
      </c>
      <c r="E34" s="80">
        <v>20</v>
      </c>
      <c r="F34" s="42">
        <v>10</v>
      </c>
      <c r="G34" s="81">
        <v>0.65</v>
      </c>
      <c r="H34" s="81">
        <v>0.30725852452246849</v>
      </c>
      <c r="I34" s="43">
        <v>5</v>
      </c>
      <c r="J34" s="43">
        <v>50</v>
      </c>
      <c r="K34" s="40"/>
      <c r="L34" s="43">
        <v>10</v>
      </c>
      <c r="M34" s="43">
        <v>100</v>
      </c>
      <c r="N34" s="44"/>
      <c r="O34" s="45">
        <v>10</v>
      </c>
      <c r="P34" s="43">
        <v>100</v>
      </c>
      <c r="Q34" s="45"/>
      <c r="R34" s="43">
        <v>5</v>
      </c>
      <c r="S34" s="43">
        <v>50</v>
      </c>
      <c r="T34" s="44"/>
      <c r="U34" s="43">
        <v>5</v>
      </c>
      <c r="V34" s="43">
        <v>95</v>
      </c>
      <c r="W34" s="44"/>
      <c r="X34" s="43">
        <v>5</v>
      </c>
      <c r="Y34" s="43">
        <v>65</v>
      </c>
      <c r="Z34" s="44"/>
    </row>
    <row r="35" spans="1:26" x14ac:dyDescent="0.3">
      <c r="A35" s="25" t="s">
        <v>93</v>
      </c>
      <c r="B35" s="48"/>
      <c r="C35" s="47">
        <v>-0.1</v>
      </c>
      <c r="D35" s="18">
        <v>0.6</v>
      </c>
      <c r="E35" s="80">
        <v>20</v>
      </c>
      <c r="F35" s="42">
        <v>10</v>
      </c>
      <c r="G35" s="81">
        <v>0.65</v>
      </c>
      <c r="H35" s="81">
        <v>0.30725852452246849</v>
      </c>
      <c r="I35" s="43">
        <v>6</v>
      </c>
      <c r="J35" s="43">
        <v>56</v>
      </c>
      <c r="K35" s="40"/>
      <c r="L35" s="43">
        <v>6</v>
      </c>
      <c r="M35" s="43">
        <v>106</v>
      </c>
      <c r="N35" s="44"/>
      <c r="O35" s="45">
        <v>12</v>
      </c>
      <c r="P35" s="43">
        <v>112</v>
      </c>
      <c r="Q35" s="45"/>
      <c r="R35" s="43">
        <v>6</v>
      </c>
      <c r="S35" s="43">
        <v>56</v>
      </c>
      <c r="T35" s="44"/>
      <c r="U35" s="43">
        <v>6</v>
      </c>
      <c r="V35" s="43">
        <v>101</v>
      </c>
      <c r="W35" s="44"/>
      <c r="X35" s="43">
        <v>6</v>
      </c>
      <c r="Y35" s="43">
        <v>71</v>
      </c>
      <c r="Z35" s="44"/>
    </row>
    <row r="36" spans="1:26" x14ac:dyDescent="0.3">
      <c r="A36" s="25" t="s">
        <v>93</v>
      </c>
      <c r="B36" s="48"/>
      <c r="C36" s="47">
        <v>-0.7</v>
      </c>
      <c r="D36" s="18">
        <v>0.6</v>
      </c>
      <c r="E36" s="80">
        <v>20</v>
      </c>
      <c r="F36" s="42">
        <v>10</v>
      </c>
      <c r="G36" s="81">
        <v>0.65</v>
      </c>
      <c r="H36" s="81">
        <v>0.30725852452246849</v>
      </c>
      <c r="I36" s="43">
        <v>6</v>
      </c>
      <c r="J36" s="43">
        <v>62</v>
      </c>
      <c r="K36" s="40"/>
      <c r="L36" s="43">
        <v>6</v>
      </c>
      <c r="M36" s="43">
        <v>112</v>
      </c>
      <c r="N36" s="44"/>
      <c r="O36" s="45">
        <v>12</v>
      </c>
      <c r="P36" s="43">
        <v>124</v>
      </c>
      <c r="Q36" s="45"/>
      <c r="R36" s="43">
        <v>6</v>
      </c>
      <c r="S36" s="43">
        <v>62</v>
      </c>
      <c r="T36" s="44"/>
      <c r="U36" s="43">
        <v>6</v>
      </c>
      <c r="V36" s="43">
        <v>107</v>
      </c>
      <c r="W36" s="44"/>
      <c r="X36" s="43">
        <v>6</v>
      </c>
      <c r="Y36" s="43">
        <v>77</v>
      </c>
      <c r="Z36" s="44"/>
    </row>
    <row r="37" spans="1:26" x14ac:dyDescent="0.3">
      <c r="A37" s="25" t="s">
        <v>93</v>
      </c>
      <c r="B37" s="49" t="s">
        <v>99</v>
      </c>
      <c r="C37" s="38">
        <v>-3.1</v>
      </c>
      <c r="D37" s="18">
        <v>2.4000000000000004</v>
      </c>
      <c r="E37" s="80">
        <v>20</v>
      </c>
      <c r="F37" s="42">
        <v>10</v>
      </c>
      <c r="G37" s="81">
        <v>0.65</v>
      </c>
      <c r="H37" s="81">
        <v>0.30725852452246849</v>
      </c>
      <c r="I37" s="43">
        <v>24.000000000000004</v>
      </c>
      <c r="J37" s="43">
        <v>86</v>
      </c>
      <c r="K37" s="40"/>
      <c r="L37" s="43">
        <v>24.000000000000004</v>
      </c>
      <c r="M37" s="43">
        <v>136</v>
      </c>
      <c r="N37" s="44"/>
      <c r="O37" s="45">
        <v>48.000000000000007</v>
      </c>
      <c r="P37" s="43">
        <v>172</v>
      </c>
      <c r="Q37" s="45">
        <v>111.8</v>
      </c>
      <c r="R37" s="43">
        <v>24.000000000000004</v>
      </c>
      <c r="S37" s="43">
        <v>86</v>
      </c>
      <c r="T37" s="44"/>
      <c r="U37" s="43">
        <v>24.000000000000004</v>
      </c>
      <c r="V37" s="43">
        <v>131</v>
      </c>
      <c r="W37" s="44"/>
      <c r="X37" s="43">
        <v>24.000000000000004</v>
      </c>
      <c r="Y37" s="43">
        <v>101</v>
      </c>
      <c r="Z37" s="44"/>
    </row>
    <row r="38" spans="1:26" x14ac:dyDescent="0.3">
      <c r="A38" s="54" t="s">
        <v>93</v>
      </c>
      <c r="B38" s="55" t="s">
        <v>100</v>
      </c>
      <c r="C38" s="56">
        <v>-3.5999999999999996</v>
      </c>
      <c r="D38" s="57">
        <v>0.49999999999999956</v>
      </c>
      <c r="E38" s="80">
        <v>20</v>
      </c>
      <c r="F38" s="88">
        <v>10</v>
      </c>
      <c r="G38" s="81">
        <v>0.65</v>
      </c>
      <c r="H38" s="81">
        <v>0.30725852452246849</v>
      </c>
      <c r="I38" s="59"/>
      <c r="J38" s="59">
        <v>91</v>
      </c>
      <c r="K38" s="60">
        <v>59.15</v>
      </c>
      <c r="L38" s="59"/>
      <c r="M38" s="59">
        <v>141</v>
      </c>
      <c r="N38" s="63">
        <v>43.323451957668055</v>
      </c>
      <c r="O38" s="89"/>
      <c r="P38" s="43">
        <v>182</v>
      </c>
      <c r="Q38" s="45">
        <v>118.3</v>
      </c>
      <c r="R38" s="59"/>
      <c r="S38" s="59">
        <v>91</v>
      </c>
      <c r="T38" s="63">
        <v>27.960525731544632</v>
      </c>
      <c r="U38" s="59"/>
      <c r="V38" s="59">
        <v>136</v>
      </c>
      <c r="W38" s="63">
        <v>41.787159335055712</v>
      </c>
      <c r="X38" s="59"/>
      <c r="Y38" s="59">
        <v>106</v>
      </c>
      <c r="Z38" s="63">
        <v>68.900000000000006</v>
      </c>
    </row>
    <row r="39" spans="1:26" x14ac:dyDescent="0.3">
      <c r="A39" s="25" t="s">
        <v>93</v>
      </c>
      <c r="B39" s="42"/>
      <c r="C39" s="38">
        <v>-4.6499999999999995</v>
      </c>
      <c r="D39" s="18">
        <v>1.0499999999999998</v>
      </c>
      <c r="E39" s="80">
        <v>20</v>
      </c>
      <c r="F39" s="42">
        <v>10</v>
      </c>
      <c r="G39" s="81">
        <v>0.65</v>
      </c>
      <c r="H39" s="81">
        <v>0.30725852452246849</v>
      </c>
      <c r="I39" s="43"/>
      <c r="J39" s="43">
        <v>101.5</v>
      </c>
      <c r="K39" s="40"/>
      <c r="L39" s="43"/>
      <c r="M39" s="43">
        <v>151.5</v>
      </c>
      <c r="N39" s="50"/>
      <c r="O39" s="51"/>
      <c r="P39" s="43">
        <v>203</v>
      </c>
      <c r="Q39" s="51"/>
      <c r="R39" s="43"/>
      <c r="S39" s="43">
        <v>101.5</v>
      </c>
      <c r="T39" s="50"/>
      <c r="U39" s="43"/>
      <c r="V39" s="43">
        <v>146.5</v>
      </c>
      <c r="W39" s="50">
        <v>45.013373842541633</v>
      </c>
      <c r="X39" s="43"/>
      <c r="Y39" s="43">
        <v>116.5</v>
      </c>
      <c r="Z39" s="50"/>
    </row>
    <row r="40" spans="1:26" x14ac:dyDescent="0.3">
      <c r="A40" s="25" t="s">
        <v>93</v>
      </c>
      <c r="B40" s="42"/>
      <c r="C40" s="38">
        <v>-5.6999999999999993</v>
      </c>
      <c r="D40" s="18">
        <v>1.0499999999999998</v>
      </c>
      <c r="E40" s="80">
        <v>20</v>
      </c>
      <c r="F40" s="42">
        <v>10</v>
      </c>
      <c r="G40" s="81">
        <v>0.65</v>
      </c>
      <c r="H40" s="81">
        <v>0.30725852452246849</v>
      </c>
      <c r="I40" s="43"/>
      <c r="J40" s="43">
        <v>112</v>
      </c>
      <c r="K40" s="40"/>
      <c r="L40" s="43"/>
      <c r="M40" s="43">
        <v>162</v>
      </c>
      <c r="N40" s="50">
        <v>49.775880972639897</v>
      </c>
      <c r="O40" s="51"/>
      <c r="P40" s="43">
        <v>224</v>
      </c>
      <c r="Q40" s="51"/>
      <c r="R40" s="43"/>
      <c r="S40" s="43">
        <v>112</v>
      </c>
      <c r="T40" s="50"/>
      <c r="U40" s="43"/>
      <c r="V40" s="43">
        <v>157</v>
      </c>
      <c r="W40" s="50"/>
      <c r="X40" s="43"/>
      <c r="Y40" s="43">
        <v>127</v>
      </c>
      <c r="Z40" s="50"/>
    </row>
    <row r="41" spans="1:26" x14ac:dyDescent="0.3">
      <c r="A41" s="25" t="s">
        <v>93</v>
      </c>
      <c r="B41" s="42"/>
      <c r="C41" s="38">
        <v>-6.7499999999999991</v>
      </c>
      <c r="D41" s="18">
        <v>1.0499999999999998</v>
      </c>
      <c r="E41" s="80">
        <v>20</v>
      </c>
      <c r="F41" s="42">
        <v>10</v>
      </c>
      <c r="G41" s="81">
        <v>0.65</v>
      </c>
      <c r="H41" s="81">
        <v>0.30725852452246849</v>
      </c>
      <c r="I41" s="43"/>
      <c r="J41" s="43">
        <v>122.5</v>
      </c>
      <c r="K41" s="40">
        <v>79.625</v>
      </c>
      <c r="L41" s="43"/>
      <c r="M41" s="43">
        <v>172.5</v>
      </c>
      <c r="N41" s="50">
        <v>53.002095480125817</v>
      </c>
      <c r="O41" s="51"/>
      <c r="P41" s="43">
        <v>245</v>
      </c>
      <c r="Q41" s="51"/>
      <c r="R41" s="43"/>
      <c r="S41" s="43">
        <v>122.5</v>
      </c>
      <c r="T41" s="50">
        <v>37.63916925400239</v>
      </c>
      <c r="U41" s="43"/>
      <c r="V41" s="43">
        <v>167.5</v>
      </c>
      <c r="W41" s="50">
        <v>51.465802857513474</v>
      </c>
      <c r="X41" s="43"/>
      <c r="Y41" s="43">
        <v>137.5</v>
      </c>
      <c r="Z41" s="50">
        <v>89.375</v>
      </c>
    </row>
    <row r="42" spans="1:26" x14ac:dyDescent="0.3">
      <c r="A42" s="25" t="s">
        <v>93</v>
      </c>
      <c r="B42" s="42"/>
      <c r="C42" s="38">
        <v>-7.7999999999999989</v>
      </c>
      <c r="D42" s="18">
        <v>1.0499999999999998</v>
      </c>
      <c r="E42" s="80">
        <v>20</v>
      </c>
      <c r="F42" s="42">
        <v>10</v>
      </c>
      <c r="G42" s="81">
        <v>0.65</v>
      </c>
      <c r="H42" s="81">
        <v>0.30725852452246849</v>
      </c>
      <c r="I42" s="43"/>
      <c r="J42" s="43">
        <v>133</v>
      </c>
      <c r="K42" s="40">
        <v>86.45</v>
      </c>
      <c r="L42" s="43"/>
      <c r="M42" s="43">
        <v>183</v>
      </c>
      <c r="N42" s="50">
        <v>56.22830998761173</v>
      </c>
      <c r="O42" s="51"/>
      <c r="P42" s="43">
        <v>266</v>
      </c>
      <c r="Q42" s="51"/>
      <c r="R42" s="43"/>
      <c r="S42" s="43">
        <v>133</v>
      </c>
      <c r="T42" s="50">
        <v>40.86538376148831</v>
      </c>
      <c r="U42" s="43"/>
      <c r="V42" s="43">
        <v>178</v>
      </c>
      <c r="W42" s="50">
        <v>54.692017364999394</v>
      </c>
      <c r="X42" s="43"/>
      <c r="Y42" s="43">
        <v>148</v>
      </c>
      <c r="Z42" s="50">
        <v>96.2</v>
      </c>
    </row>
    <row r="43" spans="1:26" x14ac:dyDescent="0.3">
      <c r="A43" s="25" t="s">
        <v>101</v>
      </c>
      <c r="B43" s="42"/>
      <c r="C43" s="38">
        <v>-8.85</v>
      </c>
      <c r="D43" s="18">
        <v>1.0500000000000007</v>
      </c>
      <c r="E43" s="80">
        <v>17.5</v>
      </c>
      <c r="F43" s="42">
        <v>7.5</v>
      </c>
      <c r="G43" s="81">
        <v>1</v>
      </c>
      <c r="H43" s="81">
        <v>0.45496173929297024</v>
      </c>
      <c r="I43" s="43"/>
      <c r="J43" s="43">
        <v>140.875</v>
      </c>
      <c r="K43" s="40">
        <v>140.875</v>
      </c>
      <c r="L43" s="43"/>
      <c r="M43" s="43">
        <v>190.875</v>
      </c>
      <c r="N43" s="50">
        <v>86.840821987545695</v>
      </c>
      <c r="O43" s="51"/>
      <c r="P43" s="43">
        <v>284.375</v>
      </c>
      <c r="Q43" s="51"/>
      <c r="R43" s="43"/>
      <c r="S43" s="43">
        <v>140.875</v>
      </c>
      <c r="T43" s="50">
        <v>64.092735022897187</v>
      </c>
      <c r="U43" s="43"/>
      <c r="V43" s="43">
        <v>185.875</v>
      </c>
      <c r="W43" s="50">
        <v>84.566013291080836</v>
      </c>
      <c r="X43" s="43"/>
      <c r="Y43" s="43">
        <v>155.875</v>
      </c>
      <c r="Z43" s="50">
        <v>155.875</v>
      </c>
    </row>
    <row r="44" spans="1:26" x14ac:dyDescent="0.3">
      <c r="A44" s="73" t="s">
        <v>101</v>
      </c>
      <c r="B44" s="66"/>
      <c r="C44" s="38">
        <v>-9.9</v>
      </c>
      <c r="D44" s="67">
        <v>1.0500000000000007</v>
      </c>
      <c r="E44" s="80">
        <v>17.5</v>
      </c>
      <c r="F44" s="66">
        <v>7.5</v>
      </c>
      <c r="G44" s="81">
        <v>1</v>
      </c>
      <c r="H44" s="81">
        <v>0.45496173929297024</v>
      </c>
      <c r="I44" s="69"/>
      <c r="J44" s="69">
        <v>148.75</v>
      </c>
      <c r="K44" s="70">
        <v>148.75</v>
      </c>
      <c r="L44" s="69"/>
      <c r="M44" s="69">
        <v>198.75</v>
      </c>
      <c r="N44" s="71">
        <v>90.423645684477833</v>
      </c>
      <c r="O44" s="72"/>
      <c r="P44" s="43">
        <v>302.75</v>
      </c>
      <c r="Q44" s="72"/>
      <c r="R44" s="69"/>
      <c r="S44" s="69">
        <v>148.75</v>
      </c>
      <c r="T44" s="71">
        <v>67.675558719829326</v>
      </c>
      <c r="U44" s="69"/>
      <c r="V44" s="69">
        <v>193.75</v>
      </c>
      <c r="W44" s="71">
        <v>88.148836988012988</v>
      </c>
      <c r="X44" s="69"/>
      <c r="Y44" s="69">
        <v>163.75</v>
      </c>
      <c r="Z44" s="71">
        <v>163.75</v>
      </c>
    </row>
    <row r="45" spans="1:26" x14ac:dyDescent="0.3">
      <c r="A45" s="73" t="s">
        <v>101</v>
      </c>
      <c r="B45" s="42"/>
      <c r="C45" s="38">
        <v>-10.950000000000001</v>
      </c>
      <c r="D45" s="18">
        <v>1.0500000000000007</v>
      </c>
      <c r="E45" s="80">
        <v>17.5</v>
      </c>
      <c r="F45" s="42">
        <v>7.5</v>
      </c>
      <c r="G45" s="81">
        <v>1</v>
      </c>
      <c r="H45" s="81">
        <v>0.45496173929297024</v>
      </c>
      <c r="I45" s="43"/>
      <c r="J45" s="43">
        <v>156.625</v>
      </c>
      <c r="K45" s="40">
        <v>156.625</v>
      </c>
      <c r="L45" s="43"/>
      <c r="M45" s="43">
        <v>206.625</v>
      </c>
      <c r="N45" s="50">
        <v>94.006469381409971</v>
      </c>
      <c r="O45" s="51"/>
      <c r="P45" s="43">
        <v>321.125</v>
      </c>
      <c r="Q45" s="51"/>
      <c r="R45" s="43"/>
      <c r="S45" s="43">
        <v>156.625</v>
      </c>
      <c r="T45" s="50">
        <v>71.258382416761464</v>
      </c>
      <c r="U45" s="43"/>
      <c r="V45" s="43">
        <v>201.625</v>
      </c>
      <c r="W45" s="50">
        <v>91.731660684945126</v>
      </c>
      <c r="X45" s="43"/>
      <c r="Y45" s="43">
        <v>171.625</v>
      </c>
      <c r="Z45" s="50">
        <v>171.625</v>
      </c>
    </row>
    <row r="46" spans="1:26" x14ac:dyDescent="0.3">
      <c r="A46" s="73" t="s">
        <v>101</v>
      </c>
      <c r="B46" s="42"/>
      <c r="C46" s="38">
        <v>-12.000000000000002</v>
      </c>
      <c r="D46" s="18">
        <v>1.0500000000000007</v>
      </c>
      <c r="E46" s="80">
        <v>17.5</v>
      </c>
      <c r="F46" s="42">
        <v>7.5</v>
      </c>
      <c r="G46" s="81">
        <v>1</v>
      </c>
      <c r="H46" s="81">
        <v>0.45496173929297024</v>
      </c>
      <c r="I46" s="43"/>
      <c r="J46" s="43">
        <v>164.5</v>
      </c>
      <c r="K46" s="40">
        <v>164.5</v>
      </c>
      <c r="L46" s="43"/>
      <c r="M46" s="43">
        <v>214.5</v>
      </c>
      <c r="N46" s="50">
        <v>97.589293078342109</v>
      </c>
      <c r="O46" s="51"/>
      <c r="P46" s="43">
        <v>339.5</v>
      </c>
      <c r="Q46" s="51"/>
      <c r="R46" s="43"/>
      <c r="S46" s="43">
        <v>164.5</v>
      </c>
      <c r="T46" s="50">
        <v>74.841206113693602</v>
      </c>
      <c r="U46" s="43"/>
      <c r="V46" s="43">
        <v>209.5</v>
      </c>
      <c r="W46" s="50">
        <v>95.314484381877264</v>
      </c>
      <c r="X46" s="43"/>
      <c r="Y46" s="43">
        <v>179.5</v>
      </c>
      <c r="Z46" s="50">
        <v>179.5</v>
      </c>
    </row>
    <row r="47" spans="1:26" x14ac:dyDescent="0.3">
      <c r="A47" s="73" t="s">
        <v>101</v>
      </c>
      <c r="B47" s="49" t="s">
        <v>102</v>
      </c>
      <c r="C47" s="38">
        <v>-12.1</v>
      </c>
      <c r="D47" s="18">
        <v>9.9999999999997868E-2</v>
      </c>
      <c r="E47" s="80">
        <v>17.5</v>
      </c>
      <c r="F47" s="42">
        <v>7.5</v>
      </c>
      <c r="G47" s="81">
        <v>1</v>
      </c>
      <c r="H47" s="81">
        <v>0.45496173929297024</v>
      </c>
      <c r="I47" s="43"/>
      <c r="J47" s="43">
        <v>165.24999999999997</v>
      </c>
      <c r="K47" s="40">
        <v>165.24999999999997</v>
      </c>
      <c r="L47" s="43"/>
      <c r="M47" s="43">
        <v>215.24999999999997</v>
      </c>
      <c r="N47" s="50">
        <v>97.930514382811836</v>
      </c>
      <c r="O47" s="51"/>
      <c r="P47" s="43">
        <v>341.24999999999994</v>
      </c>
      <c r="Q47" s="45">
        <v>341.24999999999994</v>
      </c>
      <c r="R47" s="43"/>
      <c r="S47" s="43">
        <v>165.24999999999997</v>
      </c>
      <c r="T47" s="50">
        <v>75.182427418163314</v>
      </c>
      <c r="U47" s="43"/>
      <c r="V47" s="43">
        <v>210.24999999999997</v>
      </c>
      <c r="W47" s="50">
        <v>95.655705686346977</v>
      </c>
      <c r="X47" s="43"/>
      <c r="Y47" s="43">
        <v>180.24999999999997</v>
      </c>
      <c r="Z47" s="50">
        <v>180.24999999999997</v>
      </c>
    </row>
    <row r="48" spans="1:26" x14ac:dyDescent="0.3">
      <c r="A48" s="74" t="s">
        <v>101</v>
      </c>
      <c r="B48" s="75" t="s">
        <v>103</v>
      </c>
      <c r="C48" s="76">
        <v>-12.6</v>
      </c>
      <c r="D48" s="30">
        <v>0.5</v>
      </c>
      <c r="E48" s="80">
        <v>17.5</v>
      </c>
      <c r="F48" s="52">
        <v>7.5</v>
      </c>
      <c r="G48" s="81">
        <v>1</v>
      </c>
      <c r="H48" s="81">
        <v>0.45496173929297024</v>
      </c>
      <c r="I48" s="53"/>
      <c r="J48" s="53">
        <v>168.99999999999997</v>
      </c>
      <c r="K48" s="77">
        <v>168.99999999999997</v>
      </c>
      <c r="L48" s="53"/>
      <c r="M48" s="53">
        <v>218.99999999999997</v>
      </c>
      <c r="N48" s="90">
        <v>99.63662090516047</v>
      </c>
      <c r="O48" s="91"/>
      <c r="P48" s="43">
        <v>349.99999999999994</v>
      </c>
      <c r="Q48" s="45">
        <v>349.99999999999994</v>
      </c>
      <c r="R48" s="53"/>
      <c r="S48" s="53">
        <v>168.99999999999997</v>
      </c>
      <c r="T48" s="90">
        <v>76.888533940511962</v>
      </c>
      <c r="U48" s="53"/>
      <c r="V48" s="53">
        <v>213.99999999999997</v>
      </c>
      <c r="W48" s="90">
        <v>97.361812208695611</v>
      </c>
      <c r="X48" s="53"/>
      <c r="Y48" s="53">
        <v>183.99999999999997</v>
      </c>
      <c r="Z48" s="90">
        <v>183.99999999999997</v>
      </c>
    </row>
    <row r="49" spans="1:28" x14ac:dyDescent="0.3">
      <c r="A49" s="25"/>
      <c r="B49" s="92"/>
      <c r="C49" s="93"/>
      <c r="D49" s="18"/>
      <c r="E49" s="80"/>
      <c r="F49" s="42"/>
      <c r="G49" s="81"/>
      <c r="H49" s="81"/>
      <c r="I49" s="43"/>
      <c r="J49" s="43"/>
      <c r="K49" s="40"/>
      <c r="L49" s="43">
        <f>SUM(L32:L37)</f>
        <v>136</v>
      </c>
      <c r="M49" s="43"/>
      <c r="N49" s="44"/>
      <c r="O49" s="43">
        <f>SUM(O32:O37)</f>
        <v>172</v>
      </c>
      <c r="P49" s="43"/>
      <c r="Q49" s="45"/>
      <c r="R49" s="82">
        <f>SUM(R32:R37)</f>
        <v>71</v>
      </c>
      <c r="S49" s="43"/>
      <c r="T49" s="44"/>
      <c r="U49" s="43">
        <f>SUM(U32:U37)</f>
        <v>131</v>
      </c>
      <c r="V49" s="43"/>
      <c r="W49" s="44"/>
      <c r="X49" s="43">
        <f>SUM(X32:X37)</f>
        <v>101</v>
      </c>
      <c r="Y49" s="43"/>
      <c r="Z49" s="44"/>
    </row>
    <row r="51" spans="1:28" x14ac:dyDescent="0.3">
      <c r="A51" s="94" t="s">
        <v>114</v>
      </c>
      <c r="B51" s="13"/>
      <c r="C51" s="13"/>
      <c r="D51" s="13"/>
      <c r="E51" s="13"/>
      <c r="F51" s="95"/>
      <c r="G51" s="95"/>
      <c r="H51" s="13"/>
      <c r="I51" s="13"/>
      <c r="J51" s="96"/>
      <c r="K51" s="13"/>
      <c r="L51" s="13"/>
      <c r="M51" s="41"/>
      <c r="N51" s="13"/>
      <c r="O51" s="13"/>
      <c r="P51" s="13"/>
      <c r="Q51" s="13"/>
      <c r="R51" s="98" t="s">
        <v>106</v>
      </c>
      <c r="S51" s="13"/>
      <c r="T51" s="41"/>
      <c r="U51" s="97" t="s">
        <v>106</v>
      </c>
      <c r="V51" s="98" t="s">
        <v>106</v>
      </c>
      <c r="W51" s="97" t="s">
        <v>105</v>
      </c>
      <c r="X51" s="13"/>
      <c r="Y51" s="97" t="s">
        <v>105</v>
      </c>
      <c r="Z51" s="97" t="s">
        <v>105</v>
      </c>
      <c r="AA51" s="13"/>
      <c r="AB51" s="13"/>
    </row>
    <row r="52" spans="1:28" ht="33" customHeight="1" x14ac:dyDescent="0.3">
      <c r="A52" s="42" t="s">
        <v>115</v>
      </c>
      <c r="B52" s="42" t="s">
        <v>116</v>
      </c>
      <c r="C52" s="15" t="s">
        <v>67</v>
      </c>
      <c r="D52" s="99" t="s">
        <v>117</v>
      </c>
      <c r="E52" s="134" t="s">
        <v>118</v>
      </c>
      <c r="F52" s="136" t="s">
        <v>119</v>
      </c>
      <c r="G52" s="136" t="s">
        <v>120</v>
      </c>
      <c r="H52" s="99" t="s">
        <v>121</v>
      </c>
      <c r="I52" s="144" t="s">
        <v>122</v>
      </c>
      <c r="J52" s="138" t="s">
        <v>123</v>
      </c>
      <c r="K52" s="145" t="s">
        <v>124</v>
      </c>
      <c r="L52" s="144" t="s">
        <v>125</v>
      </c>
      <c r="M52" s="140" t="s">
        <v>126</v>
      </c>
      <c r="N52" s="99"/>
      <c r="O52" s="134" t="s">
        <v>125</v>
      </c>
      <c r="P52" s="99"/>
      <c r="Q52" s="134" t="s">
        <v>127</v>
      </c>
      <c r="R52" s="142" t="s">
        <v>128</v>
      </c>
      <c r="S52" s="146" t="s">
        <v>129</v>
      </c>
      <c r="T52" s="140" t="s">
        <v>130</v>
      </c>
      <c r="U52" s="145" t="s">
        <v>131</v>
      </c>
      <c r="V52" s="142" t="s">
        <v>132</v>
      </c>
      <c r="W52" s="145" t="s">
        <v>133</v>
      </c>
      <c r="X52" s="99" t="s">
        <v>130</v>
      </c>
      <c r="Y52" s="145" t="s">
        <v>134</v>
      </c>
      <c r="Z52" s="145" t="s">
        <v>135</v>
      </c>
      <c r="AA52" s="13"/>
      <c r="AB52" s="13"/>
    </row>
    <row r="53" spans="1:28" x14ac:dyDescent="0.3">
      <c r="A53" s="42"/>
      <c r="B53" s="42"/>
      <c r="C53" s="15"/>
      <c r="D53" s="99"/>
      <c r="E53" s="134"/>
      <c r="F53" s="136"/>
      <c r="G53" s="136"/>
      <c r="H53" s="99"/>
      <c r="I53" s="144"/>
      <c r="J53" s="138"/>
      <c r="K53" s="145"/>
      <c r="L53" s="144"/>
      <c r="M53" s="140"/>
      <c r="N53" s="99"/>
      <c r="O53" s="134"/>
      <c r="P53" s="99"/>
      <c r="Q53" s="134"/>
      <c r="R53" s="142"/>
      <c r="S53" s="146"/>
      <c r="T53" s="140"/>
      <c r="U53" s="145"/>
      <c r="V53" s="142"/>
      <c r="W53" s="145"/>
      <c r="X53" s="99"/>
      <c r="Y53" s="134"/>
      <c r="Z53" s="134"/>
      <c r="AA53" s="13"/>
      <c r="AB53" s="13"/>
    </row>
    <row r="54" spans="1:28" x14ac:dyDescent="0.3">
      <c r="A54" s="52"/>
      <c r="B54" s="52"/>
      <c r="C54" s="27"/>
      <c r="D54" s="100"/>
      <c r="E54" s="135"/>
      <c r="F54" s="137"/>
      <c r="G54" s="137"/>
      <c r="H54" s="147"/>
      <c r="I54" s="148"/>
      <c r="J54" s="139"/>
      <c r="K54" s="149"/>
      <c r="L54" s="148"/>
      <c r="M54" s="141"/>
      <c r="N54" s="100"/>
      <c r="O54" s="135"/>
      <c r="P54" s="100"/>
      <c r="Q54" s="135"/>
      <c r="R54" s="143"/>
      <c r="S54" s="150"/>
      <c r="T54" s="141"/>
      <c r="U54" s="149"/>
      <c r="V54" s="143"/>
      <c r="W54" s="149"/>
      <c r="X54" s="100"/>
      <c r="Y54" s="135"/>
      <c r="Z54" s="135"/>
      <c r="AA54" s="13"/>
      <c r="AB54" s="13"/>
    </row>
    <row r="55" spans="1:28" x14ac:dyDescent="0.3">
      <c r="A55" s="42" t="s">
        <v>94</v>
      </c>
      <c r="B55" s="81">
        <v>5.5</v>
      </c>
      <c r="C55" s="43" t="s">
        <v>136</v>
      </c>
      <c r="D55" s="43"/>
      <c r="E55" s="13"/>
      <c r="F55" s="95"/>
      <c r="G55" s="95"/>
      <c r="H55" s="101">
        <v>10</v>
      </c>
      <c r="I55" s="13"/>
      <c r="J55" s="96"/>
      <c r="K55" s="13"/>
      <c r="L55" s="13"/>
      <c r="M55" s="41"/>
      <c r="N55" s="13"/>
      <c r="O55" s="13"/>
      <c r="P55" s="13"/>
      <c r="Q55" s="13"/>
      <c r="R55" s="41"/>
      <c r="S55" s="13"/>
      <c r="T55" s="41"/>
      <c r="U55" s="13"/>
      <c r="V55" s="41"/>
      <c r="W55" s="13"/>
      <c r="X55" s="43"/>
      <c r="Y55" s="13"/>
      <c r="Z55" s="13"/>
      <c r="AA55" s="13"/>
      <c r="AB55" s="42" t="s">
        <v>94</v>
      </c>
    </row>
    <row r="56" spans="1:28" x14ac:dyDescent="0.3">
      <c r="A56" s="42" t="s">
        <v>96</v>
      </c>
      <c r="B56" s="102">
        <v>4</v>
      </c>
      <c r="C56" s="38">
        <v>1.5</v>
      </c>
      <c r="D56" s="103">
        <v>15</v>
      </c>
      <c r="E56" s="45"/>
      <c r="F56" s="38"/>
      <c r="G56" s="95"/>
      <c r="H56" s="43">
        <v>25</v>
      </c>
      <c r="I56" s="45"/>
      <c r="J56" s="104">
        <v>0</v>
      </c>
      <c r="K56" s="45"/>
      <c r="L56" s="45"/>
      <c r="M56" s="41"/>
      <c r="N56" s="13"/>
      <c r="O56" s="45"/>
      <c r="P56" s="13"/>
      <c r="Q56" s="45"/>
      <c r="R56" s="105">
        <v>0</v>
      </c>
      <c r="S56" s="43"/>
      <c r="T56" s="105"/>
      <c r="U56" s="45"/>
      <c r="V56" s="105"/>
      <c r="W56" s="43"/>
      <c r="X56" s="43">
        <v>15</v>
      </c>
      <c r="Y56" s="43"/>
      <c r="Z56" s="43"/>
      <c r="AA56" s="13"/>
      <c r="AB56" s="42" t="s">
        <v>96</v>
      </c>
    </row>
    <row r="57" spans="1:28" x14ac:dyDescent="0.3">
      <c r="A57" s="42" t="s">
        <v>97</v>
      </c>
      <c r="B57" s="81">
        <v>1</v>
      </c>
      <c r="C57" s="38">
        <v>3</v>
      </c>
      <c r="D57" s="43">
        <v>45</v>
      </c>
      <c r="E57" s="45"/>
      <c r="F57" s="106"/>
      <c r="G57" s="95"/>
      <c r="H57" s="43">
        <v>55</v>
      </c>
      <c r="I57" s="45"/>
      <c r="J57" s="104">
        <v>0</v>
      </c>
      <c r="K57" s="43"/>
      <c r="L57" s="43"/>
      <c r="M57" s="105">
        <v>30</v>
      </c>
      <c r="N57" s="43"/>
      <c r="O57" s="43"/>
      <c r="P57" s="43"/>
      <c r="Q57" s="43"/>
      <c r="R57" s="105">
        <v>30</v>
      </c>
      <c r="S57" s="43"/>
      <c r="T57" s="105">
        <v>30</v>
      </c>
      <c r="U57" s="43"/>
      <c r="V57" s="108"/>
      <c r="W57" s="43"/>
      <c r="X57" s="43">
        <v>45</v>
      </c>
      <c r="Y57" s="43"/>
      <c r="Z57" s="43"/>
      <c r="AA57" s="13"/>
      <c r="AB57" s="42" t="s">
        <v>97</v>
      </c>
    </row>
    <row r="58" spans="1:28" x14ac:dyDescent="0.3">
      <c r="A58" s="42" t="s">
        <v>98</v>
      </c>
      <c r="B58" s="43">
        <v>0.5</v>
      </c>
      <c r="C58" s="38">
        <v>0.5</v>
      </c>
      <c r="D58" s="43">
        <v>50</v>
      </c>
      <c r="E58" s="45"/>
      <c r="F58" s="38"/>
      <c r="G58" s="95"/>
      <c r="H58" s="43">
        <v>60</v>
      </c>
      <c r="I58" s="43"/>
      <c r="J58" s="104">
        <v>0</v>
      </c>
      <c r="K58" s="43"/>
      <c r="L58" s="43"/>
      <c r="M58" s="105">
        <v>35</v>
      </c>
      <c r="N58" s="43"/>
      <c r="O58" s="43"/>
      <c r="P58" s="43"/>
      <c r="Q58" s="43"/>
      <c r="R58" s="105">
        <v>35</v>
      </c>
      <c r="S58" s="43">
        <v>5</v>
      </c>
      <c r="T58" s="105">
        <v>35</v>
      </c>
      <c r="U58" s="43"/>
      <c r="V58" s="108"/>
      <c r="W58" s="43">
        <v>5</v>
      </c>
      <c r="X58" s="43">
        <v>50</v>
      </c>
      <c r="Y58" s="43">
        <v>5</v>
      </c>
      <c r="Z58" s="43">
        <v>5</v>
      </c>
      <c r="AA58" s="13"/>
      <c r="AB58" s="42" t="s">
        <v>98</v>
      </c>
    </row>
    <row r="59" spans="1:28" x14ac:dyDescent="0.3">
      <c r="A59" s="110" t="s">
        <v>99</v>
      </c>
      <c r="B59" s="81">
        <v>-3.1</v>
      </c>
      <c r="C59" s="111">
        <v>3.6</v>
      </c>
      <c r="D59" s="109">
        <v>86</v>
      </c>
      <c r="E59" s="112">
        <v>86</v>
      </c>
      <c r="F59" s="111"/>
      <c r="G59" s="113"/>
      <c r="H59" s="109">
        <v>96</v>
      </c>
      <c r="I59" s="112">
        <v>96</v>
      </c>
      <c r="J59" s="104">
        <v>36</v>
      </c>
      <c r="K59" s="112">
        <v>36</v>
      </c>
      <c r="L59" s="109"/>
      <c r="M59" s="114">
        <v>71</v>
      </c>
      <c r="N59" s="109"/>
      <c r="O59" s="109"/>
      <c r="P59" s="109"/>
      <c r="Q59" s="112">
        <v>71</v>
      </c>
      <c r="R59" s="151">
        <v>71</v>
      </c>
      <c r="S59" s="43">
        <v>41</v>
      </c>
      <c r="T59" s="114">
        <v>71</v>
      </c>
      <c r="U59" s="109"/>
      <c r="V59" s="108"/>
      <c r="W59" s="109">
        <v>41</v>
      </c>
      <c r="X59" s="43">
        <v>86</v>
      </c>
      <c r="Y59" s="43">
        <v>41</v>
      </c>
      <c r="Z59" s="43">
        <v>41</v>
      </c>
      <c r="AA59" s="13"/>
      <c r="AB59" s="110" t="s">
        <v>99</v>
      </c>
    </row>
    <row r="60" spans="1:28" x14ac:dyDescent="0.3">
      <c r="A60" s="49" t="s">
        <v>100</v>
      </c>
      <c r="B60" s="81">
        <v>-3.5999999999999996</v>
      </c>
      <c r="C60" s="38">
        <v>0.49999999999999956</v>
      </c>
      <c r="D60" s="43">
        <v>91</v>
      </c>
      <c r="E60" s="13"/>
      <c r="F60" s="115">
        <v>91</v>
      </c>
      <c r="G60" s="95"/>
      <c r="H60" s="43">
        <v>101</v>
      </c>
      <c r="I60" s="51">
        <v>101</v>
      </c>
      <c r="J60" s="104">
        <v>40.999999999999993</v>
      </c>
      <c r="K60" s="112">
        <v>40.999999999999993</v>
      </c>
      <c r="L60" s="51">
        <v>40.999999999999993</v>
      </c>
      <c r="M60" s="105">
        <v>76</v>
      </c>
      <c r="N60" s="43"/>
      <c r="O60" s="51">
        <v>0</v>
      </c>
      <c r="P60" s="43"/>
      <c r="Q60" s="43"/>
      <c r="R60" s="114"/>
      <c r="S60" s="43">
        <v>45.999999999999993</v>
      </c>
      <c r="T60" s="105">
        <v>76</v>
      </c>
      <c r="U60" s="51">
        <v>76</v>
      </c>
      <c r="V60" s="108"/>
      <c r="W60" s="109"/>
      <c r="X60" s="43">
        <v>91</v>
      </c>
      <c r="Y60" s="45">
        <v>45.999999999999993</v>
      </c>
      <c r="Z60" s="43">
        <v>45.999999999999993</v>
      </c>
      <c r="AA60" s="13"/>
      <c r="AB60" s="49" t="s">
        <v>100</v>
      </c>
    </row>
    <row r="61" spans="1:28" x14ac:dyDescent="0.3">
      <c r="A61" s="42"/>
      <c r="B61" s="81">
        <v>-4.6499999999999995</v>
      </c>
      <c r="C61" s="38">
        <v>1.0499999999999998</v>
      </c>
      <c r="D61" s="43">
        <v>101.5</v>
      </c>
      <c r="E61" s="13"/>
      <c r="F61" s="115"/>
      <c r="G61" s="95"/>
      <c r="H61" s="43">
        <v>111.5</v>
      </c>
      <c r="I61" s="51"/>
      <c r="J61" s="104">
        <v>51.499999999999993</v>
      </c>
      <c r="K61" s="112">
        <v>51.499999999999993</v>
      </c>
      <c r="L61" s="51"/>
      <c r="M61" s="105">
        <v>86.5</v>
      </c>
      <c r="N61" s="43"/>
      <c r="O61" s="51"/>
      <c r="P61" s="43"/>
      <c r="Q61" s="43"/>
      <c r="R61" s="114"/>
      <c r="S61" s="43">
        <v>56.499999999999993</v>
      </c>
      <c r="T61" s="105">
        <v>86.5</v>
      </c>
      <c r="U61" s="51"/>
      <c r="V61" s="108"/>
      <c r="W61" s="109"/>
      <c r="X61" s="43">
        <v>101.5</v>
      </c>
      <c r="Y61" s="43">
        <v>56.499999999999993</v>
      </c>
      <c r="Z61" s="43">
        <v>56.499999999999993</v>
      </c>
      <c r="AA61" s="13"/>
      <c r="AB61" s="42"/>
    </row>
    <row r="62" spans="1:28" x14ac:dyDescent="0.3">
      <c r="A62" s="42"/>
      <c r="B62" s="81">
        <v>-5.6999999999999993</v>
      </c>
      <c r="C62" s="38">
        <v>1.0499999999999998</v>
      </c>
      <c r="D62" s="43">
        <v>112</v>
      </c>
      <c r="E62" s="13"/>
      <c r="F62" s="115"/>
      <c r="G62" s="95"/>
      <c r="H62" s="43">
        <v>122</v>
      </c>
      <c r="I62" s="51"/>
      <c r="J62" s="104">
        <v>61.999999999999993</v>
      </c>
      <c r="K62" s="112">
        <v>61.999999999999993</v>
      </c>
      <c r="L62" s="116"/>
      <c r="M62" s="105">
        <v>97</v>
      </c>
      <c r="N62" s="43"/>
      <c r="O62" s="116"/>
      <c r="P62" s="43"/>
      <c r="Q62" s="43"/>
      <c r="R62" s="114"/>
      <c r="S62" s="43">
        <v>66.999999999999986</v>
      </c>
      <c r="T62" s="105">
        <v>97</v>
      </c>
      <c r="U62" s="51"/>
      <c r="V62" s="108"/>
      <c r="W62" s="43"/>
      <c r="X62" s="43">
        <v>112</v>
      </c>
      <c r="Y62" s="43">
        <v>66.999999999999986</v>
      </c>
      <c r="Z62" s="43">
        <v>66.999999999999986</v>
      </c>
      <c r="AA62" s="13"/>
      <c r="AB62" s="42"/>
    </row>
    <row r="63" spans="1:28" x14ac:dyDescent="0.3">
      <c r="A63" s="49" t="s">
        <v>102</v>
      </c>
      <c r="B63" s="81">
        <v>-12.1</v>
      </c>
      <c r="C63" s="38">
        <v>6.4</v>
      </c>
      <c r="D63" s="43">
        <v>176</v>
      </c>
      <c r="E63" s="13"/>
      <c r="F63" s="115">
        <v>176</v>
      </c>
      <c r="G63" s="95"/>
      <c r="H63" s="43">
        <v>186</v>
      </c>
      <c r="I63" s="51">
        <v>186</v>
      </c>
      <c r="J63" s="104">
        <v>126</v>
      </c>
      <c r="K63" s="112">
        <v>126</v>
      </c>
      <c r="L63" s="51">
        <v>126</v>
      </c>
      <c r="M63" s="105">
        <v>161</v>
      </c>
      <c r="N63" s="43"/>
      <c r="O63" s="51">
        <v>161</v>
      </c>
      <c r="P63" s="43"/>
      <c r="Q63" s="43"/>
      <c r="R63" s="114"/>
      <c r="S63" s="43">
        <v>131</v>
      </c>
      <c r="T63" s="105">
        <v>161</v>
      </c>
      <c r="U63" s="51">
        <v>161</v>
      </c>
      <c r="V63" s="108"/>
      <c r="W63" s="43"/>
      <c r="X63" s="43">
        <v>176</v>
      </c>
      <c r="Y63" s="45">
        <v>131</v>
      </c>
      <c r="Z63" s="43">
        <v>131</v>
      </c>
      <c r="AA63" s="13"/>
      <c r="AB63" s="49" t="s">
        <v>102</v>
      </c>
    </row>
    <row r="64" spans="1:28" x14ac:dyDescent="0.3">
      <c r="A64" s="75" t="s">
        <v>103</v>
      </c>
      <c r="B64" s="117">
        <v>-12.6</v>
      </c>
      <c r="C64" s="76">
        <v>0.5</v>
      </c>
      <c r="D64" s="53">
        <v>181</v>
      </c>
      <c r="E64" s="118"/>
      <c r="F64" s="119"/>
      <c r="G64" s="13"/>
      <c r="H64" s="53">
        <v>191</v>
      </c>
      <c r="I64" s="13"/>
      <c r="J64" s="121">
        <v>131</v>
      </c>
      <c r="K64" s="13"/>
      <c r="L64" s="79"/>
      <c r="M64" s="122">
        <v>166</v>
      </c>
      <c r="N64" s="53"/>
      <c r="O64" s="79"/>
      <c r="P64" s="53"/>
      <c r="Q64" s="13"/>
      <c r="R64" s="13"/>
      <c r="S64" s="53">
        <v>136</v>
      </c>
      <c r="T64" s="122">
        <v>166</v>
      </c>
      <c r="U64" s="91">
        <v>166</v>
      </c>
      <c r="V64" s="13"/>
      <c r="W64" s="13"/>
      <c r="X64" s="53">
        <v>181</v>
      </c>
      <c r="Y64" s="13"/>
      <c r="Z64" s="43">
        <v>136</v>
      </c>
      <c r="AA64" s="118"/>
      <c r="AB64" s="75" t="s">
        <v>103</v>
      </c>
    </row>
    <row r="65" spans="1:28" x14ac:dyDescent="0.3">
      <c r="A65" s="124"/>
      <c r="B65" s="124"/>
      <c r="C65" s="124"/>
      <c r="D65" s="124"/>
      <c r="E65" s="124"/>
      <c r="F65" s="125"/>
      <c r="G65" s="120">
        <v>181</v>
      </c>
      <c r="H65" s="126"/>
      <c r="I65" s="91">
        <v>191</v>
      </c>
      <c r="J65" s="128"/>
      <c r="K65" s="91">
        <v>131</v>
      </c>
      <c r="L65" s="127"/>
      <c r="M65" s="129"/>
      <c r="N65" s="127"/>
      <c r="O65" s="127"/>
      <c r="P65" s="127"/>
      <c r="Q65" s="91">
        <v>166</v>
      </c>
      <c r="R65" s="131"/>
      <c r="S65" s="127"/>
      <c r="T65" s="129"/>
      <c r="U65" s="13"/>
      <c r="V65" s="90">
        <v>166</v>
      </c>
      <c r="W65" s="131"/>
      <c r="X65" s="124"/>
      <c r="Y65" s="53"/>
      <c r="Z65" s="130">
        <v>136</v>
      </c>
      <c r="AA65" s="124"/>
      <c r="AB65" s="124"/>
    </row>
    <row r="66" spans="1:28" x14ac:dyDescent="0.3">
      <c r="A66" s="42" t="s">
        <v>94</v>
      </c>
      <c r="B66" s="81">
        <v>5.5</v>
      </c>
      <c r="C66" s="13"/>
      <c r="D66" s="13"/>
      <c r="E66" s="13"/>
      <c r="F66" s="95"/>
      <c r="G66" s="95"/>
      <c r="H66" s="13"/>
      <c r="I66" s="13"/>
      <c r="J66" s="96"/>
      <c r="K66" s="13"/>
      <c r="L66" s="13"/>
      <c r="M66" s="41"/>
      <c r="N66" s="13"/>
      <c r="O66" s="13"/>
      <c r="P66" s="13"/>
      <c r="Q66" s="13"/>
      <c r="R66" s="41"/>
      <c r="S66" s="13"/>
      <c r="T66" s="41"/>
      <c r="U66" s="13"/>
      <c r="V66" s="41"/>
      <c r="W66" s="13"/>
      <c r="X66" s="13"/>
      <c r="Y66" s="13"/>
      <c r="Z66" s="13"/>
      <c r="AA66" s="13"/>
      <c r="AB66" s="13"/>
    </row>
    <row r="67" spans="1:28" x14ac:dyDescent="0.3">
      <c r="A67" s="42" t="s">
        <v>96</v>
      </c>
      <c r="B67" s="102">
        <v>4</v>
      </c>
      <c r="C67" s="38">
        <v>1.5</v>
      </c>
      <c r="D67" s="43"/>
      <c r="E67" s="13"/>
      <c r="F67" s="38">
        <v>15</v>
      </c>
      <c r="G67" s="95"/>
      <c r="H67" s="13"/>
      <c r="I67" s="13"/>
      <c r="J67" s="96"/>
      <c r="K67" s="13"/>
      <c r="L67" s="13"/>
      <c r="M67" s="41"/>
      <c r="N67" s="13"/>
      <c r="O67" s="13"/>
      <c r="P67" s="13"/>
      <c r="Q67" s="13"/>
      <c r="R67" s="41"/>
      <c r="S67" s="13"/>
      <c r="T67" s="41"/>
      <c r="U67" s="13"/>
      <c r="V67" s="41"/>
      <c r="W67" s="13"/>
      <c r="X67" s="13"/>
      <c r="Y67" s="13"/>
      <c r="Z67" s="13"/>
      <c r="AA67" s="13"/>
      <c r="AB67" s="13"/>
    </row>
    <row r="68" spans="1:28" x14ac:dyDescent="0.3">
      <c r="A68" s="42" t="s">
        <v>97</v>
      </c>
      <c r="B68" s="81">
        <v>-4.6499999999999995</v>
      </c>
      <c r="C68" s="38">
        <v>8.6499999999999986</v>
      </c>
      <c r="D68" s="13"/>
      <c r="E68" s="13"/>
      <c r="F68" s="38">
        <v>101.49999999999999</v>
      </c>
      <c r="G68" s="95"/>
      <c r="H68" s="13"/>
      <c r="I68" s="13"/>
      <c r="J68" s="104"/>
      <c r="K68" s="112"/>
      <c r="L68" s="13"/>
      <c r="M68" s="105"/>
      <c r="N68" s="43"/>
      <c r="O68" s="13"/>
      <c r="P68" s="43"/>
      <c r="Q68" s="112"/>
      <c r="R68" s="41"/>
      <c r="S68" s="13"/>
      <c r="T68" s="41"/>
      <c r="U68" s="13"/>
      <c r="V68" s="41"/>
      <c r="W68" s="13"/>
      <c r="X68" s="13"/>
      <c r="Y68" s="13"/>
      <c r="Z68" s="13"/>
      <c r="AA68" s="13"/>
      <c r="AB68" s="13"/>
    </row>
    <row r="69" spans="1:28" x14ac:dyDescent="0.3">
      <c r="A69" s="42" t="s">
        <v>98</v>
      </c>
      <c r="B69" s="81">
        <v>-5.6999999999999993</v>
      </c>
      <c r="C69" s="38">
        <v>1.0499999999999998</v>
      </c>
      <c r="D69" s="13"/>
      <c r="E69" s="13"/>
      <c r="F69" s="38">
        <v>111.99999999999999</v>
      </c>
      <c r="G69" s="95"/>
      <c r="H69" s="13"/>
      <c r="I69" s="13"/>
      <c r="J69" s="104"/>
      <c r="K69" s="112"/>
      <c r="L69" s="13"/>
      <c r="M69" s="105"/>
      <c r="N69" s="43"/>
      <c r="O69" s="13"/>
      <c r="P69" s="43"/>
      <c r="Q69" s="112"/>
      <c r="R69" s="41"/>
      <c r="S69" s="13"/>
      <c r="T69" s="41"/>
      <c r="U69" s="13"/>
      <c r="V69" s="41"/>
      <c r="W69" s="13"/>
      <c r="X69" s="13"/>
      <c r="Y69" s="13"/>
      <c r="Z69" s="13"/>
      <c r="AA69" s="13"/>
      <c r="AB69" s="13"/>
    </row>
    <row r="70" spans="1:28" x14ac:dyDescent="0.3">
      <c r="A70" s="49" t="s">
        <v>102</v>
      </c>
      <c r="B70" s="81">
        <v>-12.1</v>
      </c>
      <c r="C70" s="38">
        <v>6.4</v>
      </c>
      <c r="D70" s="13"/>
      <c r="E70" s="13"/>
      <c r="F70" s="38">
        <v>176</v>
      </c>
      <c r="G70" s="95"/>
      <c r="H70" s="13"/>
      <c r="I70" s="13"/>
      <c r="J70" s="104"/>
      <c r="K70" s="112"/>
      <c r="L70" s="51"/>
      <c r="M70" s="105"/>
      <c r="N70" s="43"/>
      <c r="O70" s="51"/>
      <c r="P70" s="43"/>
      <c r="Q70" s="112"/>
      <c r="R70" s="41"/>
      <c r="S70" s="13"/>
      <c r="T70" s="41"/>
      <c r="U70" s="13"/>
      <c r="V70" s="41"/>
      <c r="W70" s="13"/>
      <c r="X70" s="13"/>
      <c r="Y70" s="13"/>
      <c r="Z70" s="13"/>
      <c r="AA70" s="13"/>
      <c r="AB70" s="13"/>
    </row>
    <row r="71" spans="1:28" x14ac:dyDescent="0.3">
      <c r="A71" s="49" t="s">
        <v>103</v>
      </c>
      <c r="B71" s="81">
        <v>-12.6</v>
      </c>
      <c r="C71" s="38">
        <v>0.5</v>
      </c>
      <c r="D71" s="13"/>
      <c r="E71" s="13"/>
      <c r="F71" s="38">
        <v>181</v>
      </c>
      <c r="G71" s="132">
        <v>181</v>
      </c>
      <c r="H71" s="13"/>
      <c r="I71" s="13"/>
      <c r="J71" s="104"/>
      <c r="K71" s="133"/>
      <c r="L71" s="13"/>
      <c r="M71" s="105"/>
      <c r="N71" s="43"/>
      <c r="O71" s="13"/>
      <c r="P71" s="43"/>
      <c r="Q71" s="133"/>
      <c r="R71" s="41"/>
      <c r="S71" s="13"/>
      <c r="T71" s="41"/>
      <c r="U71" s="13"/>
      <c r="V71" s="41"/>
      <c r="W71" s="13"/>
      <c r="X71" s="13"/>
      <c r="Y71" s="13"/>
      <c r="Z71" s="13"/>
      <c r="AA71" s="13"/>
      <c r="AB71" s="13"/>
    </row>
    <row r="72" spans="1:28"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row>
    <row r="73" spans="1:28" x14ac:dyDescent="0.3">
      <c r="A73" s="94" t="s">
        <v>137</v>
      </c>
      <c r="B73" s="13"/>
      <c r="C73" s="13"/>
      <c r="D73" s="13"/>
      <c r="E73" s="97" t="s">
        <v>105</v>
      </c>
      <c r="F73" s="13"/>
      <c r="G73" s="97" t="s">
        <v>105</v>
      </c>
      <c r="H73" s="41"/>
      <c r="I73" s="97" t="s">
        <v>105</v>
      </c>
      <c r="J73" s="97" t="s">
        <v>106</v>
      </c>
      <c r="K73" s="13"/>
      <c r="L73" s="97" t="s">
        <v>106</v>
      </c>
      <c r="M73" s="13"/>
      <c r="N73" s="13"/>
      <c r="O73" s="13"/>
      <c r="P73" s="13"/>
      <c r="Q73" s="13"/>
      <c r="R73" s="13"/>
      <c r="S73" s="13"/>
      <c r="T73" s="13"/>
      <c r="U73" s="13"/>
      <c r="V73" s="13"/>
      <c r="W73" s="13"/>
      <c r="X73" s="13"/>
      <c r="Y73" s="13"/>
      <c r="Z73" s="13"/>
      <c r="AA73" s="13"/>
      <c r="AB73" s="13"/>
    </row>
    <row r="74" spans="1:28" ht="40.799999999999997" x14ac:dyDescent="0.3">
      <c r="A74" s="42" t="s">
        <v>115</v>
      </c>
      <c r="B74" s="42" t="s">
        <v>116</v>
      </c>
      <c r="C74" s="15" t="s">
        <v>67</v>
      </c>
      <c r="D74" s="99" t="s">
        <v>117</v>
      </c>
      <c r="E74" s="144" t="s">
        <v>128</v>
      </c>
      <c r="F74" s="146" t="s">
        <v>129</v>
      </c>
      <c r="G74" s="144" t="s">
        <v>131</v>
      </c>
      <c r="H74" s="140" t="s">
        <v>130</v>
      </c>
      <c r="I74" s="144" t="s">
        <v>132</v>
      </c>
      <c r="J74" s="134" t="s">
        <v>133</v>
      </c>
      <c r="K74" s="99" t="s">
        <v>130</v>
      </c>
      <c r="L74" s="145" t="s">
        <v>134</v>
      </c>
      <c r="M74" s="145" t="s">
        <v>135</v>
      </c>
      <c r="N74" s="13"/>
      <c r="O74" s="13"/>
      <c r="P74" s="13"/>
      <c r="Q74" s="13"/>
      <c r="R74" s="13"/>
      <c r="S74" s="13"/>
      <c r="T74" s="13"/>
      <c r="U74" s="13"/>
      <c r="V74" s="13"/>
      <c r="W74" s="13"/>
      <c r="X74" s="13"/>
      <c r="Y74" s="13"/>
      <c r="Z74" s="13"/>
      <c r="AA74" s="13"/>
      <c r="AB74" s="13"/>
    </row>
    <row r="75" spans="1:28" x14ac:dyDescent="0.3">
      <c r="A75" s="42"/>
      <c r="B75" s="42"/>
      <c r="C75" s="15"/>
      <c r="D75" s="99"/>
      <c r="E75" s="144"/>
      <c r="F75" s="146"/>
      <c r="G75" s="144"/>
      <c r="H75" s="140"/>
      <c r="I75" s="144"/>
      <c r="J75" s="134"/>
      <c r="K75" s="99"/>
      <c r="L75" s="134"/>
      <c r="M75" s="13"/>
      <c r="N75" s="13"/>
      <c r="O75" s="13"/>
      <c r="P75" s="13"/>
      <c r="Q75" s="13"/>
      <c r="R75" s="13"/>
      <c r="S75" s="13"/>
      <c r="T75" s="13"/>
      <c r="U75" s="13"/>
      <c r="V75" s="13"/>
      <c r="W75" s="13"/>
      <c r="X75" s="13"/>
      <c r="Y75" s="13"/>
      <c r="Z75" s="13"/>
      <c r="AA75" s="13"/>
      <c r="AB75" s="13"/>
    </row>
    <row r="76" spans="1:28" x14ac:dyDescent="0.3">
      <c r="A76" s="52"/>
      <c r="B76" s="52"/>
      <c r="C76" s="27"/>
      <c r="D76" s="100"/>
      <c r="E76" s="148"/>
      <c r="F76" s="150"/>
      <c r="G76" s="148"/>
      <c r="H76" s="141"/>
      <c r="I76" s="148"/>
      <c r="J76" s="135"/>
      <c r="K76" s="100"/>
      <c r="L76" s="135"/>
      <c r="M76" s="13"/>
      <c r="N76" s="13"/>
      <c r="O76" s="13"/>
      <c r="P76" s="13"/>
      <c r="Q76" s="13"/>
      <c r="R76" s="13"/>
      <c r="S76" s="13"/>
      <c r="T76" s="13"/>
      <c r="U76" s="13"/>
      <c r="V76" s="13"/>
      <c r="W76" s="13"/>
      <c r="X76" s="13"/>
      <c r="Y76" s="13"/>
      <c r="Z76" s="13"/>
      <c r="AA76" s="13"/>
      <c r="AB76" s="13"/>
    </row>
    <row r="77" spans="1:28" x14ac:dyDescent="0.3">
      <c r="A77" s="42" t="s">
        <v>94</v>
      </c>
      <c r="B77" s="81">
        <v>5.5</v>
      </c>
      <c r="C77" s="43" t="s">
        <v>136</v>
      </c>
      <c r="D77" s="43"/>
      <c r="E77" s="13"/>
      <c r="F77" s="13"/>
      <c r="G77" s="13"/>
      <c r="H77" s="41"/>
      <c r="I77" s="13"/>
      <c r="J77" s="13"/>
      <c r="K77" s="43"/>
      <c r="L77" s="13"/>
      <c r="M77" s="13"/>
      <c r="N77" s="42" t="s">
        <v>94</v>
      </c>
      <c r="O77" s="13"/>
      <c r="P77" s="13"/>
      <c r="Q77" s="13"/>
      <c r="R77" s="13"/>
      <c r="S77" s="13"/>
      <c r="T77" s="13"/>
      <c r="U77" s="13"/>
      <c r="V77" s="13"/>
      <c r="W77" s="13"/>
      <c r="X77" s="13"/>
      <c r="Y77" s="13"/>
      <c r="Z77" s="13"/>
      <c r="AA77" s="13"/>
      <c r="AB77" s="13"/>
    </row>
    <row r="78" spans="1:28" x14ac:dyDescent="0.3">
      <c r="A78" s="42" t="s">
        <v>96</v>
      </c>
      <c r="B78" s="102">
        <v>4</v>
      </c>
      <c r="C78" s="38">
        <v>1.5</v>
      </c>
      <c r="D78" s="103">
        <v>15</v>
      </c>
      <c r="E78" s="43"/>
      <c r="F78" s="43"/>
      <c r="G78" s="45"/>
      <c r="H78" s="105"/>
      <c r="I78" s="43"/>
      <c r="J78" s="43"/>
      <c r="K78" s="43">
        <v>15</v>
      </c>
      <c r="L78" s="43"/>
      <c r="M78" s="43"/>
      <c r="N78" s="42" t="s">
        <v>96</v>
      </c>
      <c r="O78" s="124"/>
      <c r="P78" s="124"/>
      <c r="Q78" s="124"/>
      <c r="R78" s="124"/>
      <c r="S78" s="124"/>
      <c r="T78" s="124"/>
      <c r="U78" s="124"/>
      <c r="V78" s="124"/>
      <c r="W78" s="124"/>
      <c r="X78" s="124"/>
      <c r="Y78" s="124"/>
      <c r="Z78" s="124"/>
      <c r="AA78" s="124"/>
      <c r="AB78" s="124"/>
    </row>
    <row r="79" spans="1:28" x14ac:dyDescent="0.3">
      <c r="A79" s="42" t="s">
        <v>97</v>
      </c>
      <c r="B79" s="81">
        <v>1</v>
      </c>
      <c r="C79" s="38">
        <v>3</v>
      </c>
      <c r="D79" s="43">
        <v>45</v>
      </c>
      <c r="E79" s="43"/>
      <c r="F79" s="43"/>
      <c r="G79" s="43"/>
      <c r="H79" s="105">
        <v>30</v>
      </c>
      <c r="I79" s="107"/>
      <c r="J79" s="43">
        <f>C79*10+J78</f>
        <v>30</v>
      </c>
      <c r="K79" s="43">
        <v>45</v>
      </c>
      <c r="L79" s="43">
        <v>30</v>
      </c>
      <c r="M79" s="43">
        <v>30</v>
      </c>
      <c r="N79" s="42" t="s">
        <v>97</v>
      </c>
      <c r="O79" s="13"/>
      <c r="P79" s="13"/>
      <c r="Q79" s="13"/>
      <c r="R79" s="13"/>
      <c r="S79" s="13"/>
      <c r="T79" s="13"/>
      <c r="U79" s="13"/>
      <c r="V79" s="13"/>
      <c r="W79" s="13"/>
      <c r="X79" s="13"/>
      <c r="Y79" s="13"/>
      <c r="Z79" s="13"/>
      <c r="AA79" s="13"/>
      <c r="AB79" s="13"/>
    </row>
    <row r="80" spans="1:28" x14ac:dyDescent="0.3">
      <c r="A80" s="42" t="s">
        <v>98</v>
      </c>
      <c r="B80" s="43">
        <v>0.5</v>
      </c>
      <c r="C80" s="38">
        <v>0.5</v>
      </c>
      <c r="D80" s="43">
        <v>50</v>
      </c>
      <c r="E80" s="109">
        <v>5</v>
      </c>
      <c r="F80" s="43">
        <v>5</v>
      </c>
      <c r="G80" s="43"/>
      <c r="H80" s="105">
        <v>35</v>
      </c>
      <c r="I80" s="107"/>
      <c r="J80" s="43">
        <f t="shared" ref="J80:J81" si="0">C80*10+J79</f>
        <v>35</v>
      </c>
      <c r="K80" s="43">
        <v>50</v>
      </c>
      <c r="L80" s="43">
        <v>35</v>
      </c>
      <c r="M80" s="43">
        <v>35</v>
      </c>
      <c r="N80" s="42" t="s">
        <v>98</v>
      </c>
      <c r="O80" s="13"/>
      <c r="P80" s="13"/>
      <c r="Q80" s="13"/>
      <c r="R80" s="13"/>
      <c r="S80" s="13"/>
      <c r="T80" s="13"/>
      <c r="U80" s="13"/>
      <c r="V80" s="13"/>
      <c r="W80" s="13"/>
      <c r="X80" s="13"/>
      <c r="Y80" s="13"/>
      <c r="Z80" s="13"/>
      <c r="AA80" s="13"/>
      <c r="AB80" s="13"/>
    </row>
    <row r="81" spans="1:28" x14ac:dyDescent="0.3">
      <c r="A81" s="110" t="s">
        <v>99</v>
      </c>
      <c r="B81" s="81">
        <v>-3.1</v>
      </c>
      <c r="C81" s="111">
        <v>3.6</v>
      </c>
      <c r="D81" s="109">
        <v>86</v>
      </c>
      <c r="E81" s="109">
        <v>41</v>
      </c>
      <c r="F81" s="43">
        <v>41</v>
      </c>
      <c r="G81" s="109"/>
      <c r="H81" s="114">
        <v>71</v>
      </c>
      <c r="I81" s="107"/>
      <c r="J81" s="109">
        <f t="shared" si="0"/>
        <v>71</v>
      </c>
      <c r="K81" s="43">
        <v>86</v>
      </c>
      <c r="L81" s="43">
        <v>71</v>
      </c>
      <c r="M81" s="43">
        <v>71</v>
      </c>
      <c r="N81" s="110" t="s">
        <v>99</v>
      </c>
      <c r="O81" s="13"/>
      <c r="P81" s="13"/>
      <c r="Q81" s="13"/>
      <c r="R81" s="13"/>
      <c r="S81" s="13"/>
      <c r="T81" s="13"/>
      <c r="U81" s="13"/>
      <c r="V81" s="13"/>
      <c r="W81" s="13"/>
      <c r="X81" s="13"/>
      <c r="Y81" s="13"/>
      <c r="Z81" s="13"/>
      <c r="AA81" s="13"/>
      <c r="AB81" s="13"/>
    </row>
    <row r="82" spans="1:28" x14ac:dyDescent="0.3">
      <c r="A82" s="49" t="s">
        <v>100</v>
      </c>
      <c r="B82" s="81">
        <v>-3.5999999999999996</v>
      </c>
      <c r="C82" s="38">
        <v>0.49999999999999956</v>
      </c>
      <c r="D82" s="43">
        <v>91</v>
      </c>
      <c r="E82" s="109"/>
      <c r="F82" s="43">
        <v>45.999999999999993</v>
      </c>
      <c r="G82" s="51">
        <v>45.999999999999993</v>
      </c>
      <c r="H82" s="105">
        <v>76</v>
      </c>
      <c r="I82" s="107"/>
      <c r="J82" s="43"/>
      <c r="K82" s="43">
        <v>91</v>
      </c>
      <c r="L82" s="45">
        <v>76</v>
      </c>
      <c r="M82" s="43">
        <v>76</v>
      </c>
      <c r="N82" s="49" t="s">
        <v>100</v>
      </c>
      <c r="O82" s="13"/>
      <c r="P82" s="13"/>
      <c r="Q82" s="13"/>
      <c r="R82" s="13"/>
      <c r="S82" s="13"/>
      <c r="T82" s="13"/>
      <c r="U82" s="13"/>
      <c r="V82" s="13"/>
      <c r="W82" s="13"/>
      <c r="X82" s="13"/>
      <c r="Y82" s="13"/>
      <c r="Z82" s="13"/>
      <c r="AA82" s="13"/>
      <c r="AB82" s="13"/>
    </row>
    <row r="83" spans="1:28" x14ac:dyDescent="0.3">
      <c r="A83" s="42"/>
      <c r="B83" s="81">
        <v>-4.6499999999999995</v>
      </c>
      <c r="C83" s="38">
        <v>1.0499999999999998</v>
      </c>
      <c r="D83" s="43">
        <v>101.5</v>
      </c>
      <c r="E83" s="109"/>
      <c r="F83" s="43">
        <v>56.499999999999993</v>
      </c>
      <c r="G83" s="51"/>
      <c r="H83" s="105">
        <v>86.5</v>
      </c>
      <c r="I83" s="107"/>
      <c r="J83" s="43"/>
      <c r="K83" s="43">
        <v>101.5</v>
      </c>
      <c r="L83" s="43">
        <v>86.5</v>
      </c>
      <c r="M83" s="43">
        <v>86.5</v>
      </c>
      <c r="N83" s="42"/>
      <c r="O83" s="13"/>
      <c r="P83" s="13"/>
      <c r="Q83" s="13"/>
      <c r="R83" s="13"/>
      <c r="S83" s="13"/>
      <c r="T83" s="13"/>
      <c r="U83" s="13"/>
      <c r="V83" s="13"/>
      <c r="W83" s="13"/>
      <c r="X83" s="13"/>
      <c r="Y83" s="13"/>
      <c r="Z83" s="13"/>
      <c r="AA83" s="13"/>
      <c r="AB83" s="13"/>
    </row>
    <row r="84" spans="1:28" x14ac:dyDescent="0.3">
      <c r="A84" s="42"/>
      <c r="B84" s="81">
        <v>-5.6999999999999993</v>
      </c>
      <c r="C84" s="38">
        <v>1.0499999999999998</v>
      </c>
      <c r="D84" s="43">
        <v>112</v>
      </c>
      <c r="E84" s="109"/>
      <c r="F84" s="43">
        <v>66.999999999999986</v>
      </c>
      <c r="G84" s="51"/>
      <c r="H84" s="105">
        <v>97</v>
      </c>
      <c r="I84" s="107"/>
      <c r="J84" s="43"/>
      <c r="K84" s="43">
        <v>112</v>
      </c>
      <c r="L84" s="43">
        <v>97</v>
      </c>
      <c r="M84" s="43">
        <v>97</v>
      </c>
      <c r="N84" s="42"/>
      <c r="O84" s="13"/>
      <c r="P84" s="13"/>
      <c r="Q84" s="13"/>
      <c r="R84" s="13"/>
      <c r="S84" s="13"/>
      <c r="T84" s="13"/>
      <c r="U84" s="13"/>
      <c r="V84" s="13"/>
      <c r="W84" s="13"/>
      <c r="X84" s="13"/>
      <c r="Y84" s="13"/>
      <c r="Z84" s="13"/>
      <c r="AA84" s="13"/>
      <c r="AB84" s="13"/>
    </row>
    <row r="85" spans="1:28" x14ac:dyDescent="0.3">
      <c r="A85" s="49" t="s">
        <v>102</v>
      </c>
      <c r="B85" s="81">
        <v>-12.1</v>
      </c>
      <c r="C85" s="38">
        <v>6.4</v>
      </c>
      <c r="D85" s="43">
        <v>176</v>
      </c>
      <c r="E85" s="109"/>
      <c r="F85" s="43">
        <v>131</v>
      </c>
      <c r="G85" s="51">
        <v>131</v>
      </c>
      <c r="H85" s="105">
        <v>161</v>
      </c>
      <c r="I85" s="107"/>
      <c r="J85" s="43"/>
      <c r="K85" s="43">
        <v>176</v>
      </c>
      <c r="L85" s="45">
        <v>161</v>
      </c>
      <c r="M85" s="43">
        <v>161</v>
      </c>
      <c r="N85" s="49" t="s">
        <v>102</v>
      </c>
      <c r="O85" s="13"/>
      <c r="P85" s="13"/>
      <c r="Q85" s="13"/>
      <c r="R85" s="13"/>
      <c r="S85" s="13"/>
      <c r="T85" s="13"/>
      <c r="U85" s="13"/>
      <c r="V85" s="13"/>
      <c r="W85" s="13"/>
      <c r="X85" s="13"/>
      <c r="Y85" s="13"/>
      <c r="Z85" s="13"/>
      <c r="AA85" s="13"/>
      <c r="AB85" s="13"/>
    </row>
    <row r="86" spans="1:28" x14ac:dyDescent="0.3">
      <c r="A86" s="75" t="s">
        <v>103</v>
      </c>
      <c r="B86" s="117">
        <v>-12.6</v>
      </c>
      <c r="C86" s="76">
        <v>0.5</v>
      </c>
      <c r="D86" s="53">
        <v>181</v>
      </c>
      <c r="E86" s="123"/>
      <c r="F86" s="53">
        <v>136</v>
      </c>
      <c r="G86" s="91">
        <v>136</v>
      </c>
      <c r="H86" s="122">
        <v>166</v>
      </c>
      <c r="J86" s="53"/>
      <c r="K86" s="53">
        <v>181</v>
      </c>
      <c r="L86" s="53">
        <v>166</v>
      </c>
      <c r="M86" s="43">
        <v>166</v>
      </c>
      <c r="N86" s="75" t="s">
        <v>103</v>
      </c>
      <c r="O86" s="13"/>
      <c r="P86" s="13"/>
      <c r="Q86" s="13"/>
      <c r="R86" s="13"/>
      <c r="S86" s="13"/>
      <c r="T86" s="13"/>
      <c r="U86" s="13"/>
      <c r="V86" s="13"/>
      <c r="W86" s="13"/>
      <c r="X86" s="13"/>
      <c r="Y86" s="13"/>
      <c r="Z86" s="13"/>
      <c r="AA86" s="13"/>
      <c r="AB86" s="13"/>
    </row>
    <row r="87" spans="1:28" x14ac:dyDescent="0.3">
      <c r="A87" s="124"/>
      <c r="B87" s="124"/>
      <c r="C87" s="124"/>
      <c r="D87" s="124"/>
      <c r="E87" s="130"/>
      <c r="F87" s="127"/>
      <c r="G87" s="127"/>
      <c r="H87" s="129"/>
      <c r="I87" s="91">
        <v>136</v>
      </c>
      <c r="J87" s="130"/>
      <c r="K87" s="124"/>
      <c r="L87" s="130"/>
      <c r="M87" s="130">
        <v>166</v>
      </c>
      <c r="N87" s="124"/>
      <c r="O87" s="13"/>
      <c r="P87" s="13"/>
      <c r="Q87" s="13"/>
      <c r="R87" s="13"/>
      <c r="S87" s="13"/>
      <c r="T87" s="13"/>
      <c r="U87" s="13"/>
      <c r="V87" s="13"/>
      <c r="W87" s="13"/>
      <c r="X87" s="13"/>
      <c r="Y87" s="13"/>
      <c r="Z87" s="13"/>
      <c r="AA87" s="13"/>
      <c r="AB87" s="13"/>
    </row>
    <row r="88" spans="1:28" x14ac:dyDescent="0.3">
      <c r="A88" s="42" t="s">
        <v>94</v>
      </c>
      <c r="B88" s="81">
        <v>5.5</v>
      </c>
      <c r="C88" s="13"/>
      <c r="D88" s="13"/>
      <c r="E88" s="13"/>
      <c r="F88" s="41"/>
      <c r="G88" s="13"/>
      <c r="H88" s="13"/>
      <c r="I88" s="41"/>
      <c r="J88" s="13"/>
      <c r="K88" s="13"/>
      <c r="L88" s="41"/>
      <c r="M88" s="13"/>
      <c r="N88" s="13"/>
      <c r="O88" s="13"/>
      <c r="P88" s="13"/>
      <c r="Q88" s="13"/>
      <c r="R88" s="13"/>
      <c r="S88" s="13"/>
      <c r="T88" s="13"/>
      <c r="U88" s="13"/>
      <c r="V88" s="13"/>
      <c r="W88" s="13"/>
      <c r="X88" s="13"/>
      <c r="Y88" s="13"/>
      <c r="Z88" s="13"/>
      <c r="AA88" s="13"/>
      <c r="AB88" s="13"/>
    </row>
    <row r="89" spans="1:28" x14ac:dyDescent="0.3">
      <c r="A89" s="42" t="s">
        <v>96</v>
      </c>
      <c r="B89" s="102">
        <v>4</v>
      </c>
      <c r="C89" s="38">
        <v>1.5</v>
      </c>
      <c r="D89" s="43"/>
      <c r="E89" s="13"/>
      <c r="F89" s="41"/>
      <c r="G89" s="13"/>
      <c r="H89" s="13"/>
      <c r="I89" s="41"/>
      <c r="J89" s="13"/>
      <c r="K89" s="13"/>
      <c r="L89" s="41"/>
      <c r="M89" s="13"/>
      <c r="N89" s="13"/>
      <c r="O89" s="13"/>
      <c r="P89" s="13"/>
      <c r="Q89" s="13"/>
      <c r="R89" s="13"/>
      <c r="S89" s="13"/>
      <c r="T89" s="13"/>
      <c r="U89" s="13"/>
      <c r="V89" s="13"/>
      <c r="W89" s="13"/>
      <c r="X89" s="13"/>
      <c r="Y89" s="13"/>
      <c r="Z89" s="13"/>
      <c r="AA89" s="13"/>
      <c r="AB89" s="13"/>
    </row>
    <row r="90" spans="1:28" x14ac:dyDescent="0.3">
      <c r="A90" s="42" t="s">
        <v>97</v>
      </c>
      <c r="B90" s="81">
        <v>-4.6499999999999995</v>
      </c>
      <c r="C90" s="38">
        <v>8.6499999999999986</v>
      </c>
      <c r="D90" s="13"/>
      <c r="E90" s="13"/>
      <c r="F90" s="41"/>
      <c r="G90" s="13"/>
      <c r="H90" s="13"/>
      <c r="I90" s="41"/>
      <c r="J90" s="13"/>
      <c r="K90" s="43"/>
      <c r="L90" s="41"/>
      <c r="M90" s="13"/>
      <c r="N90" s="13"/>
      <c r="O90" s="13"/>
      <c r="P90" s="13"/>
      <c r="Q90" s="13"/>
      <c r="R90" s="13"/>
      <c r="S90" s="13"/>
      <c r="T90" s="13"/>
      <c r="U90" s="13"/>
      <c r="V90" s="13"/>
      <c r="W90" s="13"/>
      <c r="X90" s="13"/>
      <c r="Y90" s="13"/>
      <c r="Z90" s="13"/>
      <c r="AA90" s="13"/>
      <c r="AB90" s="13"/>
    </row>
    <row r="91" spans="1:28" x14ac:dyDescent="0.3">
      <c r="A91" s="42" t="s">
        <v>98</v>
      </c>
      <c r="B91" s="81">
        <v>-5.6999999999999993</v>
      </c>
      <c r="C91" s="38">
        <v>1.0499999999999998</v>
      </c>
      <c r="D91" s="13"/>
      <c r="E91" s="13"/>
      <c r="F91" s="41"/>
      <c r="G91" s="13"/>
      <c r="H91" s="13"/>
      <c r="I91" s="41"/>
      <c r="J91" s="13"/>
      <c r="K91" s="43"/>
      <c r="L91" s="41"/>
      <c r="M91" s="13"/>
      <c r="N91" s="13"/>
      <c r="O91" s="13"/>
      <c r="P91" s="13"/>
      <c r="Q91" s="13"/>
      <c r="R91" s="13"/>
      <c r="S91" s="13"/>
      <c r="T91" s="13"/>
      <c r="U91" s="13"/>
      <c r="V91" s="13"/>
      <c r="W91" s="13"/>
      <c r="X91" s="13"/>
      <c r="Y91" s="13"/>
      <c r="Z91" s="13"/>
      <c r="AA91" s="13"/>
      <c r="AB91" s="13"/>
    </row>
    <row r="92" spans="1:28" x14ac:dyDescent="0.3">
      <c r="A92" s="49" t="s">
        <v>102</v>
      </c>
      <c r="B92" s="81">
        <v>-12.1</v>
      </c>
      <c r="C92" s="38">
        <v>6.4</v>
      </c>
      <c r="D92" s="13"/>
      <c r="E92" s="51"/>
      <c r="F92" s="41"/>
      <c r="G92" s="13"/>
      <c r="H92" s="13"/>
      <c r="I92" s="41"/>
      <c r="J92" s="13"/>
      <c r="K92" s="45"/>
      <c r="L92" s="41"/>
      <c r="M92" s="13"/>
      <c r="N92" s="13"/>
      <c r="O92" s="13"/>
      <c r="P92" s="13"/>
      <c r="Q92" s="13"/>
      <c r="R92" s="13"/>
      <c r="S92" s="13"/>
      <c r="T92" s="13"/>
      <c r="U92" s="13"/>
      <c r="V92" s="13"/>
      <c r="W92" s="13"/>
      <c r="X92" s="13"/>
      <c r="Y92" s="13"/>
      <c r="Z92" s="13"/>
      <c r="AA92" s="13"/>
      <c r="AB92" s="13"/>
    </row>
    <row r="93" spans="1:28" x14ac:dyDescent="0.3">
      <c r="A93" s="49" t="s">
        <v>103</v>
      </c>
      <c r="B93" s="81">
        <v>-12.6</v>
      </c>
      <c r="C93" s="38">
        <v>0.5</v>
      </c>
      <c r="D93" s="13"/>
      <c r="E93" s="13"/>
      <c r="F93" s="41"/>
      <c r="G93" s="13"/>
      <c r="H93" s="13"/>
      <c r="I93" s="41"/>
      <c r="J93" s="13"/>
      <c r="K93" s="45"/>
      <c r="L93" s="41"/>
      <c r="M93" s="13"/>
      <c r="N93" s="13"/>
      <c r="O93" s="13"/>
      <c r="P93" s="13"/>
      <c r="Q93" s="13"/>
      <c r="R93" s="13"/>
      <c r="S93" s="13"/>
      <c r="T93" s="13"/>
      <c r="U93" s="13"/>
      <c r="V93" s="13"/>
      <c r="W93" s="13"/>
      <c r="X93" s="13"/>
      <c r="Y93" s="13"/>
      <c r="Z93" s="13"/>
      <c r="AA93" s="13"/>
      <c r="AB93"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7CA7E-A40D-4B90-B190-75E243338A8B}">
  <dimension ref="A1:K35"/>
  <sheetViews>
    <sheetView workbookViewId="0">
      <selection activeCell="N7" sqref="N7"/>
    </sheetView>
  </sheetViews>
  <sheetFormatPr defaultRowHeight="14.4" x14ac:dyDescent="0.3"/>
  <cols>
    <col min="1" max="1" width="44.21875" customWidth="1"/>
    <col min="2" max="3" width="11.77734375" customWidth="1"/>
    <col min="4" max="4" width="12.44140625" bestFit="1" customWidth="1"/>
    <col min="6" max="6" width="12.44140625" bestFit="1" customWidth="1"/>
    <col min="8" max="9" width="0" hidden="1" customWidth="1"/>
    <col min="10" max="11" width="10.21875" hidden="1" customWidth="1"/>
  </cols>
  <sheetData>
    <row r="1" spans="1:11" ht="30.75" customHeight="1" x14ac:dyDescent="0.3">
      <c r="A1" s="3" t="s">
        <v>0</v>
      </c>
      <c r="B1" s="4" t="s">
        <v>138</v>
      </c>
      <c r="C1" s="11"/>
      <c r="D1" s="183" t="s">
        <v>139</v>
      </c>
      <c r="E1" s="183"/>
      <c r="F1" s="183" t="s">
        <v>140</v>
      </c>
      <c r="G1" s="183"/>
      <c r="H1" s="183" t="s">
        <v>141</v>
      </c>
      <c r="I1" s="183"/>
      <c r="J1" s="183"/>
      <c r="K1" s="183"/>
    </row>
    <row r="2" spans="1:11" ht="30.75" customHeight="1" x14ac:dyDescent="0.3">
      <c r="A2" s="3"/>
      <c r="B2" s="4"/>
      <c r="C2" s="11"/>
      <c r="D2" s="10" t="s">
        <v>142</v>
      </c>
      <c r="E2" s="10" t="s">
        <v>143</v>
      </c>
      <c r="F2" s="10" t="s">
        <v>142</v>
      </c>
      <c r="G2" s="10" t="s">
        <v>143</v>
      </c>
      <c r="H2" s="10" t="s">
        <v>144</v>
      </c>
      <c r="I2" s="10" t="s">
        <v>145</v>
      </c>
      <c r="J2" t="s">
        <v>146</v>
      </c>
      <c r="K2" t="s">
        <v>147</v>
      </c>
    </row>
    <row r="3" spans="1:11" x14ac:dyDescent="0.3">
      <c r="A3" s="2" t="s">
        <v>23</v>
      </c>
      <c r="B3" s="5">
        <v>1</v>
      </c>
      <c r="C3" s="12" t="str">
        <f>$B$1&amp;" "&amp;B3</f>
        <v>Load Case 1</v>
      </c>
    </row>
    <row r="4" spans="1:11" x14ac:dyDescent="0.3">
      <c r="A4" s="1" t="s">
        <v>25</v>
      </c>
      <c r="B4" s="6">
        <v>2</v>
      </c>
      <c r="C4" s="12" t="str">
        <f t="shared" ref="C4:C30" si="0">$B$1&amp;" "&amp;B4</f>
        <v>Load Case 2</v>
      </c>
      <c r="D4">
        <v>2.5</v>
      </c>
      <c r="E4">
        <f>D4</f>
        <v>2.5</v>
      </c>
      <c r="F4">
        <v>2.5</v>
      </c>
      <c r="G4">
        <f>F4</f>
        <v>2.5</v>
      </c>
    </row>
    <row r="5" spans="1:11" x14ac:dyDescent="0.3">
      <c r="A5" s="2" t="s">
        <v>26</v>
      </c>
      <c r="B5" s="5">
        <v>3</v>
      </c>
      <c r="C5" s="12" t="str">
        <f t="shared" si="0"/>
        <v>Load Case 3</v>
      </c>
      <c r="D5">
        <f>IFERROR(HLOOKUP(C5,'Load Extracted'!$I$1:$AC$24,24,FALSE),0)</f>
        <v>4</v>
      </c>
      <c r="E5">
        <f>IFERROR(IF(HLOOKUP(C5,'Load Extracted'!$I$28:$Z$49,22,FALSE)=0,D5,HLOOKUP(C5,'Load Extracted'!$I$28:$Z$49,22,FALSE)),D5)</f>
        <v>4</v>
      </c>
      <c r="F5">
        <v>0</v>
      </c>
      <c r="G5">
        <v>0</v>
      </c>
    </row>
    <row r="6" spans="1:11" x14ac:dyDescent="0.3">
      <c r="A6" s="1" t="s">
        <v>30</v>
      </c>
      <c r="B6" s="6">
        <v>11</v>
      </c>
      <c r="C6" s="12" t="str">
        <f t="shared" si="0"/>
        <v>Load Case 11</v>
      </c>
      <c r="D6">
        <f>IFERROR(HLOOKUP(C6,'Load Extracted'!$I$1:$AC$24,24,FALSE),0)</f>
        <v>76</v>
      </c>
      <c r="E6">
        <f>IFERROR(IF(HLOOKUP(C6,'Load Extracted'!$I$28:$Z$49,22,FALSE)=0,D6,HLOOKUP(C6,'Load Extracted'!$I$28:$Z$49,22,FALSE)),D6)</f>
        <v>76</v>
      </c>
      <c r="F6">
        <v>0</v>
      </c>
      <c r="G6">
        <v>0</v>
      </c>
      <c r="H6" s="153">
        <f>IFERROR(HLOOKUP(C6,'Load Extracted'!$I$1:$AB$24,13,FALSE),0)</f>
        <v>0</v>
      </c>
      <c r="I6" s="153">
        <f>IFERROR(HLOOKUP(C6,'Load Extracted'!$I$1:$AB$24,22,FALSE),0)</f>
        <v>0</v>
      </c>
      <c r="J6" s="153">
        <f>IFERROR(HLOOKUP(C6,'Load Extracted'!$I$28:$Z$49,11,FALSE),0)</f>
        <v>0</v>
      </c>
      <c r="K6" s="153">
        <f>IFERROR(HLOOKUP(C6,'Load Extracted'!$I$28:$Z$49,20,FALSE),0)</f>
        <v>0</v>
      </c>
    </row>
    <row r="7" spans="1:11" x14ac:dyDescent="0.3">
      <c r="A7" s="1" t="s">
        <v>33</v>
      </c>
      <c r="B7" s="6">
        <v>13</v>
      </c>
      <c r="C7" s="12" t="str">
        <f t="shared" si="0"/>
        <v>Load Case 13</v>
      </c>
      <c r="D7">
        <f>IFERROR(HLOOKUP(C7,'Load Extracted'!$I$1:$AC$24,24,FALSE),0)</f>
        <v>126</v>
      </c>
      <c r="E7">
        <f>IFERROR(IF(HLOOKUP(C7,'Load Extracted'!$I$28:$Z$49,22,FALSE)=0,D7,HLOOKUP(C7,'Load Extracted'!$I$28:$Z$49,22,FALSE)),D7)</f>
        <v>136</v>
      </c>
      <c r="F7">
        <v>0</v>
      </c>
      <c r="G7">
        <v>0</v>
      </c>
      <c r="H7" s="153">
        <f>IFERROR(HLOOKUP(C7,'Load Extracted'!$I$1:$AB$24,13,FALSE),0)</f>
        <v>0</v>
      </c>
      <c r="I7" s="153">
        <f>IFERROR(HLOOKUP(C7,'Load Extracted'!$I$1:$AB$24,22,FALSE),0)</f>
        <v>0</v>
      </c>
      <c r="J7" s="153">
        <f>IFERROR(HLOOKUP(C7,'Load Extracted'!$I$28:$Z$49,11,FALSE),0)</f>
        <v>0</v>
      </c>
      <c r="K7" s="153">
        <f>IFERROR(HLOOKUP(C7,'Load Extracted'!$I$28:$Z$49,20,FALSE),0)</f>
        <v>0</v>
      </c>
    </row>
    <row r="8" spans="1:11" x14ac:dyDescent="0.3">
      <c r="A8" s="1" t="s">
        <v>35</v>
      </c>
      <c r="B8" s="6">
        <v>15</v>
      </c>
      <c r="C8" s="12" t="str">
        <f t="shared" si="0"/>
        <v>Load Case 15</v>
      </c>
      <c r="D8">
        <f>IFERROR(HLOOKUP(C8,'Load Extracted'!$I$1:$AC$24,24,FALSE),0)</f>
        <v>152</v>
      </c>
      <c r="E8">
        <f>IFERROR(IF(HLOOKUP(C8,'Load Extracted'!$I$28:$Z$49,22,FALSE)=0,D8,HLOOKUP(C8,'Load Extracted'!$I$28:$Z$49,22,FALSE)),D8)</f>
        <v>172</v>
      </c>
      <c r="F8">
        <v>0</v>
      </c>
      <c r="G8">
        <v>0</v>
      </c>
      <c r="H8" s="153">
        <f>IFERROR(HLOOKUP(C8,'Load Extracted'!$I$1:$AB$24,13,FALSE),0)</f>
        <v>0</v>
      </c>
      <c r="I8" s="153">
        <f>IFERROR(HLOOKUP(C8,'Load Extracted'!$I$1:$AB$24,22,FALSE),0)</f>
        <v>0</v>
      </c>
      <c r="J8" s="153">
        <f>IFERROR(HLOOKUP(C8,'Load Extracted'!$I$28:$Z$49,11,FALSE),0)</f>
        <v>0</v>
      </c>
      <c r="K8" s="153">
        <f>IFERROR(HLOOKUP(C8,'Load Extracted'!$I$28:$Z$49,20,FALSE),0)</f>
        <v>0</v>
      </c>
    </row>
    <row r="9" spans="1:11" ht="28.8" x14ac:dyDescent="0.3">
      <c r="A9" s="1" t="s">
        <v>37</v>
      </c>
      <c r="B9" s="6">
        <v>17</v>
      </c>
      <c r="C9" s="12" t="str">
        <f t="shared" si="0"/>
        <v>Load Case 17</v>
      </c>
      <c r="D9">
        <f>IFERROR(HLOOKUP(C9,'Load Extracted'!$I$1:$AC$24,24,FALSE),0)</f>
        <v>61</v>
      </c>
      <c r="E9">
        <f>IFERROR(IF(HLOOKUP(C9,'Load Extracted'!$I$28:$Z$49,22,FALSE)=0,D9,HLOOKUP(C9,'Load Extracted'!$I$28:$Z$49,22,FALSE)),D9)</f>
        <v>71</v>
      </c>
      <c r="F9">
        <v>0</v>
      </c>
      <c r="G9">
        <v>0</v>
      </c>
      <c r="H9" s="153">
        <f>IFERROR(HLOOKUP(C9,'Load Extracted'!$I$1:$AB$24,13,FALSE),0)</f>
        <v>0</v>
      </c>
      <c r="I9" s="153">
        <f>IFERROR(HLOOKUP(C9,'Load Extracted'!$I$1:$AB$24,22,FALSE),0)</f>
        <v>0</v>
      </c>
      <c r="J9" s="153">
        <f>IFERROR(HLOOKUP(C9,'Load Extracted'!$I$28:$Z$49,11,FALSE),0)</f>
        <v>0</v>
      </c>
      <c r="K9" s="153">
        <f>IFERROR(HLOOKUP(C9,'Load Extracted'!$I$28:$Z$49,20,FALSE),0)</f>
        <v>0</v>
      </c>
    </row>
    <row r="10" spans="1:11" ht="28.8" x14ac:dyDescent="0.3">
      <c r="A10" s="2" t="s">
        <v>38</v>
      </c>
      <c r="B10" s="5">
        <v>18</v>
      </c>
      <c r="C10" s="12" t="str">
        <f t="shared" si="0"/>
        <v>Load Case 18</v>
      </c>
      <c r="D10">
        <f>IFERROR(HLOOKUP(C10,'Load Extracted'!$I$1:$AC$24,24,FALSE),0)</f>
        <v>91</v>
      </c>
      <c r="E10">
        <f>IFERROR(IF(HLOOKUP(C10,'Load Extracted'!$I$28:$Z$49,22,FALSE)=0,D10,HLOOKUP(C10,'Load Extracted'!$I$28:$Z$49,22,FALSE)),D10)</f>
        <v>131</v>
      </c>
      <c r="F10">
        <v>0</v>
      </c>
      <c r="G10">
        <v>0</v>
      </c>
      <c r="H10" s="153">
        <f>IFERROR(HLOOKUP(C10,'Load Extracted'!$I$1:$AB$24,13,FALSE),0)</f>
        <v>0</v>
      </c>
      <c r="I10" s="153">
        <f>IFERROR(HLOOKUP(C10,'Load Extracted'!$I$1:$AB$24,22,FALSE),0)</f>
        <v>0</v>
      </c>
      <c r="J10" s="153">
        <f>IFERROR(HLOOKUP(C10,'Load Extracted'!$I$28:$Z$49,11,FALSE),0)</f>
        <v>0</v>
      </c>
      <c r="K10" s="153">
        <f>IFERROR(HLOOKUP(C10,'Load Extracted'!$I$28:$Z$49,20,FALSE),0)</f>
        <v>0</v>
      </c>
    </row>
    <row r="11" spans="1:11" ht="28.8" x14ac:dyDescent="0.3">
      <c r="A11" s="1" t="s">
        <v>41</v>
      </c>
      <c r="B11" s="6">
        <v>21</v>
      </c>
      <c r="C11" s="12" t="str">
        <f t="shared" si="0"/>
        <v>Load Case 21</v>
      </c>
      <c r="D11">
        <f>IFERROR(HLOOKUP(C11,'Load Extracted'!$I$1:$AC$24,24,FALSE),0)</f>
        <v>121</v>
      </c>
      <c r="E11">
        <f>IFERROR(IF(HLOOKUP(C11,'Load Extracted'!$I$28:$Z$49,22,FALSE)=0,D11,HLOOKUP(C11,'Load Extracted'!$I$28:$Z$49,22,FALSE)),D11)</f>
        <v>101</v>
      </c>
      <c r="F11">
        <v>0</v>
      </c>
      <c r="G11">
        <v>0</v>
      </c>
      <c r="H11" s="153">
        <f>IFERROR(HLOOKUP(C11,'Load Extracted'!$I$1:$AB$24,13,FALSE),0)</f>
        <v>0</v>
      </c>
      <c r="I11" s="153">
        <f>IFERROR(HLOOKUP(C11,'Load Extracted'!$I$1:$AB$24,22,FALSE),0)</f>
        <v>0</v>
      </c>
      <c r="J11" s="153">
        <f>IFERROR(HLOOKUP(C11,'Load Extracted'!$I$28:$Z$49,11,FALSE),0)</f>
        <v>0</v>
      </c>
      <c r="K11" s="153">
        <f>IFERROR(HLOOKUP(C11,'Load Extracted'!$I$28:$Z$49,20,FALSE),0)</f>
        <v>0</v>
      </c>
    </row>
    <row r="14" spans="1:11" x14ac:dyDescent="0.3">
      <c r="A14" s="152"/>
      <c r="B14" s="5"/>
      <c r="C14" s="12"/>
    </row>
    <row r="15" spans="1:11" x14ac:dyDescent="0.3">
      <c r="A15" s="2" t="s">
        <v>148</v>
      </c>
      <c r="B15" s="5">
        <v>31</v>
      </c>
      <c r="C15" s="12" t="str">
        <f t="shared" si="0"/>
        <v>Load Case 31</v>
      </c>
      <c r="D15">
        <f>HLOOKUP(C15,'Load Extracted'!$E$52:$Z$71,8,FALSE)</f>
        <v>86</v>
      </c>
      <c r="E15">
        <f>IFERROR(IF(HLOOKUP(C15,'Load Extracted'!$E$74:$L$87,8,FALSE)=0,D15,HLOOKUP(C15,'Load Extracted'!$E$74:$L$87,8,FALSE)),D15)</f>
        <v>86</v>
      </c>
      <c r="F15">
        <f>HLOOKUP(C15,'Load Extracted'!$E$52:$Z$71,14,FALSE)</f>
        <v>0</v>
      </c>
      <c r="G15">
        <f>IFERROR(IF(HLOOKUP(C15,'Load Extracted'!$E$74:$L$87,14,FALSE)=0,F15,HLOOKUP(C15,'Load Extracted'!$E$74:$L$87,14,FALSE)),F15)</f>
        <v>0</v>
      </c>
    </row>
    <row r="16" spans="1:11" x14ac:dyDescent="0.3">
      <c r="A16" s="1" t="s">
        <v>149</v>
      </c>
      <c r="B16" s="6">
        <v>32</v>
      </c>
      <c r="C16" s="12" t="str">
        <f t="shared" si="0"/>
        <v>Load Case 32</v>
      </c>
      <c r="D16">
        <f>HLOOKUP(C16,'Load Extracted'!$E$52:$Z$71,8,FALSE)</f>
        <v>0</v>
      </c>
      <c r="E16">
        <f>IFERROR(IF(HLOOKUP(C16,'Load Extracted'!$E$74:$L$87,8,FALSE)=0,D16,HLOOKUP(C16,'Load Extracted'!$E$74:$L$87,8,FALSE)),D16)</f>
        <v>0</v>
      </c>
      <c r="F16">
        <f>HLOOKUP(C16,'Load Extracted'!$E$52:$Z$71,14,FALSE)</f>
        <v>0</v>
      </c>
      <c r="G16">
        <f>IFERROR(IF(HLOOKUP(C16,'Load Extracted'!$E$74:$L$87,14,FALSE)=0,F16,HLOOKUP(C16,'Load Extracted'!$E$74:$L$87,14,FALSE)),F16)</f>
        <v>0</v>
      </c>
    </row>
    <row r="17" spans="1:11" x14ac:dyDescent="0.3">
      <c r="A17" s="1" t="s">
        <v>64</v>
      </c>
      <c r="B17" s="6">
        <v>33</v>
      </c>
      <c r="C17" s="12" t="str">
        <f>$B$1&amp;" "&amp;B17</f>
        <v>Load Case 33</v>
      </c>
      <c r="D17">
        <f>HLOOKUP(C17,'Load Extracted'!$E$52:$Z$71,8,FALSE)</f>
        <v>0</v>
      </c>
      <c r="E17">
        <f>IFERROR(IF(HLOOKUP(C17,'Load Extracted'!$E$74:$L$87,8,FALSE)=0,D17,HLOOKUP(C17,'Load Extracted'!$E$74:$L$87,8,FALSE)),D17)</f>
        <v>0</v>
      </c>
      <c r="F17">
        <f>HLOOKUP(C17,'Load Extracted'!$E$52:$Z$71,14,FALSE)</f>
        <v>181</v>
      </c>
      <c r="G17">
        <f>IFERROR(IF(HLOOKUP(C17,'Load Extracted'!$E$74:$L$87,14,FALSE)=0,F17,HLOOKUP(C17,'Load Extracted'!$E$74:$L$87,14,FALSE)),F17)</f>
        <v>181</v>
      </c>
    </row>
    <row r="18" spans="1:11" x14ac:dyDescent="0.3">
      <c r="A18" s="2" t="s">
        <v>150</v>
      </c>
      <c r="B18" s="5">
        <v>34</v>
      </c>
      <c r="C18" s="12" t="str">
        <f t="shared" si="0"/>
        <v>Load Case 34</v>
      </c>
      <c r="D18">
        <f>HLOOKUP(C18,'Load Extracted'!$E$52:$Z$71,8,FALSE)</f>
        <v>96</v>
      </c>
      <c r="E18">
        <f>IFERROR(IF(HLOOKUP(C18,'Load Extracted'!$E$74:$L$87,8,FALSE)=0,D18,HLOOKUP(C18,'Load Extracted'!$E$74:$L$87,8,FALSE)),D18)</f>
        <v>96</v>
      </c>
      <c r="F18">
        <f>HLOOKUP(C18,'Load Extracted'!$E$52:$Z$71,14,FALSE)</f>
        <v>191</v>
      </c>
      <c r="G18">
        <f>IFERROR(IF(HLOOKUP(C18,'Load Extracted'!$E$74:$L$87,14,FALSE)=0,F18,HLOOKUP(C18,'Load Extracted'!$E$74:$L$87,14,FALSE)),F18)</f>
        <v>191</v>
      </c>
    </row>
    <row r="19" spans="1:11" ht="27" x14ac:dyDescent="0.3">
      <c r="A19" s="7" t="s">
        <v>48</v>
      </c>
      <c r="B19" s="6">
        <v>35</v>
      </c>
      <c r="C19" s="12" t="str">
        <f t="shared" si="0"/>
        <v>Load Case 35</v>
      </c>
      <c r="D19">
        <f>HLOOKUP(C19,'Load Extracted'!$E$52:$Z$71,8,FALSE)</f>
        <v>36</v>
      </c>
      <c r="E19">
        <f>IFERROR(IF(HLOOKUP(C19,'Load Extracted'!$E$74:$L$87,8,FALSE)=0,D19,HLOOKUP(C19,'Load Extracted'!$E$74:$L$87,8,FALSE)),D19)</f>
        <v>36</v>
      </c>
      <c r="F19">
        <f>HLOOKUP(C19,'Load Extracted'!$E$52:$Z$71,14,FALSE)</f>
        <v>131</v>
      </c>
      <c r="G19">
        <f>IFERROR(IF(HLOOKUP(C19,'Load Extracted'!$E$74:$L$87,14,FALSE)=0,F19,HLOOKUP(C19,'Load Extracted'!$E$74:$L$87,14,FALSE)),F19)</f>
        <v>131</v>
      </c>
    </row>
    <row r="20" spans="1:11" ht="27" x14ac:dyDescent="0.3">
      <c r="A20" s="8" t="s">
        <v>49</v>
      </c>
      <c r="B20" s="5">
        <v>36</v>
      </c>
      <c r="C20" s="12" t="str">
        <f t="shared" si="0"/>
        <v>Load Case 36</v>
      </c>
      <c r="D20">
        <f>HLOOKUP(C20,'Load Extracted'!$E$52:$Z$71,8,FALSE)</f>
        <v>0</v>
      </c>
      <c r="E20">
        <f>IFERROR(IF(HLOOKUP(C20,'Load Extracted'!$E$74:$L$87,8,FALSE)=0,D20,HLOOKUP(C20,'Load Extracted'!$E$74:$L$87,8,FALSE)),D20)</f>
        <v>0</v>
      </c>
      <c r="F20">
        <f>HLOOKUP(C20,'Load Extracted'!$E$52:$Z$71,14,FALSE)</f>
        <v>0</v>
      </c>
      <c r="G20">
        <f>IFERROR(IF(HLOOKUP(C20,'Load Extracted'!$E$74:$L$87,14,FALSE)=0,F20,HLOOKUP(C20,'Load Extracted'!$E$74:$L$87,14,FALSE)),F20)</f>
        <v>0</v>
      </c>
    </row>
    <row r="21" spans="1:11" ht="27" x14ac:dyDescent="0.3">
      <c r="A21" s="7" t="s">
        <v>50</v>
      </c>
      <c r="B21" s="6">
        <v>37</v>
      </c>
      <c r="C21" s="12" t="str">
        <f t="shared" si="0"/>
        <v>Load Case 37</v>
      </c>
      <c r="D21">
        <f>HLOOKUP(C21,'Load Extracted'!$E$52:$Z$71,8,FALSE)</f>
        <v>71</v>
      </c>
      <c r="E21">
        <f>IFERROR(IF(HLOOKUP(C21,'Load Extracted'!$E$74:$L$87,8,FALSE)=0,D21,HLOOKUP(C21,'Load Extracted'!$E$74:$L$87,8,FALSE)),D21)</f>
        <v>71</v>
      </c>
      <c r="F21">
        <f>HLOOKUP(C21,'Load Extracted'!$E$52:$Z$71,14,FALSE)</f>
        <v>166</v>
      </c>
      <c r="G21">
        <f>IFERROR(IF(HLOOKUP(C21,'Load Extracted'!$E$74:$L$87,14,FALSE)=0,F21,HLOOKUP(C21,'Load Extracted'!$E$74:$L$87,14,FALSE)),F21)</f>
        <v>166</v>
      </c>
    </row>
    <row r="22" spans="1:11" ht="27" x14ac:dyDescent="0.3">
      <c r="A22" s="9" t="s">
        <v>51</v>
      </c>
      <c r="B22" s="5">
        <v>38</v>
      </c>
      <c r="C22" s="12" t="str">
        <f t="shared" si="0"/>
        <v>Load Case 38</v>
      </c>
      <c r="D22">
        <f>HLOOKUP(C22,'Load Extracted'!$E$52:$Z$71,8,FALSE)</f>
        <v>71</v>
      </c>
      <c r="E22">
        <f>IFERROR(IF(HLOOKUP(C22,'Load Extracted'!$E$74:$L$87,8,FALSE)=0,D22,HLOOKUP(C22,'Load Extracted'!$E$74:$L$87,8,FALSE)),D22)</f>
        <v>41</v>
      </c>
      <c r="F22">
        <f>HLOOKUP(C22,'Load Extracted'!$E$52:$Z$71,14,FALSE)</f>
        <v>0</v>
      </c>
      <c r="G22">
        <f>IFERROR(IF(HLOOKUP(C22,'Load Extracted'!$E$74:$L$87,14,FALSE)=0,F22,HLOOKUP(C22,'Load Extracted'!$E$74:$L$87,14,FALSE)),F22)</f>
        <v>0</v>
      </c>
    </row>
    <row r="23" spans="1:11" x14ac:dyDescent="0.3">
      <c r="A23" s="7" t="s">
        <v>52</v>
      </c>
      <c r="B23" s="6">
        <v>39</v>
      </c>
      <c r="C23" s="12" t="str">
        <f t="shared" si="0"/>
        <v>Load Case 39</v>
      </c>
      <c r="D23">
        <f>HLOOKUP(C23,'Load Extracted'!$E$52:$Z$71,8,FALSE)</f>
        <v>0</v>
      </c>
      <c r="E23">
        <f>IFERROR(IF(HLOOKUP(C23,'Load Extracted'!$E$74:$L$87,8,FALSE)=0,D23,HLOOKUP(C23,'Load Extracted'!$E$74:$L$87,8,FALSE)),D23)</f>
        <v>0</v>
      </c>
      <c r="F23">
        <f>HLOOKUP(C23,'Load Extracted'!$E$52:$Z$71,14,FALSE)</f>
        <v>0</v>
      </c>
      <c r="G23">
        <f>IFERROR(IF(HLOOKUP(C23,'Load Extracted'!$E$74:$L$87,14,FALSE)=0,F23,HLOOKUP(C23,'Load Extracted'!$E$74:$L$87,14,FALSE)),F23)</f>
        <v>0</v>
      </c>
    </row>
    <row r="24" spans="1:11" ht="27" x14ac:dyDescent="0.3">
      <c r="A24" s="8" t="s">
        <v>53</v>
      </c>
      <c r="B24" s="5">
        <v>40</v>
      </c>
      <c r="C24" s="12" t="str">
        <f t="shared" si="0"/>
        <v>Load Case 40</v>
      </c>
      <c r="D24">
        <f>HLOOKUP(C24,'Load Extracted'!$E$52:$Z$71,8,FALSE)</f>
        <v>0</v>
      </c>
      <c r="E24">
        <f>IFERROR(IF(HLOOKUP(C24,'Load Extracted'!$E$74:$L$87,8,FALSE)=0,D24,HLOOKUP(C24,'Load Extracted'!$E$74:$L$87,8,FALSE)),D24)</f>
        <v>0</v>
      </c>
      <c r="F24">
        <f>HLOOKUP(C24,'Load Extracted'!$E$52:$Z$71,14,FALSE)</f>
        <v>166</v>
      </c>
      <c r="G24">
        <f>IFERROR(IF(HLOOKUP(C24,'Load Extracted'!$E$74:$L$87,14,FALSE)=0,F24,HLOOKUP(C24,'Load Extracted'!$E$74:$L$87,14,FALSE)),F24)</f>
        <v>136</v>
      </c>
    </row>
    <row r="25" spans="1:11" ht="27" x14ac:dyDescent="0.3">
      <c r="A25" s="7" t="s">
        <v>54</v>
      </c>
      <c r="B25" s="6">
        <v>41</v>
      </c>
      <c r="C25" s="12" t="str">
        <f t="shared" si="0"/>
        <v>Load Case 41</v>
      </c>
      <c r="D25">
        <f>HLOOKUP(C25,'Load Extracted'!$E$52:$Z$71,8,FALSE)</f>
        <v>41</v>
      </c>
      <c r="E25">
        <f>IFERROR(IF(HLOOKUP(C25,'Load Extracted'!$E$74:$L$87,8,FALSE)=0,D25,HLOOKUP(C25,'Load Extracted'!$E$74:$L$87,8,FALSE)),D25)</f>
        <v>71</v>
      </c>
      <c r="F25">
        <f>HLOOKUP(C25,'Load Extracted'!$E$52:$Z$71,14,FALSE)</f>
        <v>0</v>
      </c>
      <c r="G25">
        <f>IFERROR(IF(HLOOKUP(C25,'Load Extracted'!$E$74:$L$87,14,FALSE)=0,F25,HLOOKUP(C25,'Load Extracted'!$E$74:$L$87,14,FALSE)),F25)</f>
        <v>0</v>
      </c>
    </row>
    <row r="26" spans="1:11" x14ac:dyDescent="0.3">
      <c r="A26" s="8" t="s">
        <v>55</v>
      </c>
      <c r="B26" s="5">
        <v>42</v>
      </c>
      <c r="C26" s="12" t="str">
        <f t="shared" si="0"/>
        <v>Load Case 42</v>
      </c>
      <c r="D26">
        <v>0</v>
      </c>
      <c r="E26">
        <v>0</v>
      </c>
      <c r="F26">
        <v>0</v>
      </c>
      <c r="G26">
        <v>0</v>
      </c>
    </row>
    <row r="27" spans="1:11" ht="27" x14ac:dyDescent="0.3">
      <c r="A27" s="7" t="s">
        <v>56</v>
      </c>
      <c r="B27" s="6">
        <v>43</v>
      </c>
      <c r="C27" s="12" t="str">
        <f t="shared" si="0"/>
        <v>Load Case 43</v>
      </c>
      <c r="D27">
        <v>0</v>
      </c>
      <c r="E27">
        <v>0</v>
      </c>
      <c r="F27">
        <v>0</v>
      </c>
      <c r="G27">
        <v>0</v>
      </c>
    </row>
    <row r="28" spans="1:11" x14ac:dyDescent="0.3">
      <c r="A28" s="7"/>
      <c r="B28" s="6"/>
      <c r="C28" s="12"/>
    </row>
    <row r="29" spans="1:11" x14ac:dyDescent="0.3">
      <c r="A29" s="8" t="s">
        <v>57</v>
      </c>
      <c r="B29" s="5">
        <v>51</v>
      </c>
      <c r="C29" s="12" t="str">
        <f t="shared" si="0"/>
        <v>Load Case 51</v>
      </c>
    </row>
    <row r="30" spans="1:11" x14ac:dyDescent="0.3">
      <c r="A30" s="7" t="s">
        <v>58</v>
      </c>
      <c r="B30" s="6">
        <v>52</v>
      </c>
      <c r="C30" s="12" t="str">
        <f t="shared" si="0"/>
        <v>Load Case 52</v>
      </c>
    </row>
    <row r="31" spans="1:11" x14ac:dyDescent="0.3">
      <c r="A31" s="8" t="s">
        <v>59</v>
      </c>
      <c r="B31" s="5">
        <v>53</v>
      </c>
      <c r="C31" s="12" t="str">
        <f>$B$1&amp;" "&amp;B31</f>
        <v>Load Case 53</v>
      </c>
      <c r="D31">
        <f>IFERROR(HLOOKUP(C31,'Load Extracted'!$I$1:$AB$24,24,FALSE),0)</f>
        <v>0</v>
      </c>
      <c r="E31">
        <f>IFERROR(IF(HLOOKUP(C31,'Load Extracted'!$I$28:$Z$49,22,FALSE)=0,D31,HLOOKUP(C31,'Load Extracted'!$I$28:$Z$49,22,FALSE)),0)</f>
        <v>0</v>
      </c>
      <c r="F31">
        <f>IFERROR(HLOOKUP(E31,'Load Extracted'!$I$1:$AB$24,24,FALSE),0)</f>
        <v>0</v>
      </c>
      <c r="G31">
        <f>IFERROR(IF(HLOOKUP(E31,'Load Extracted'!$I$28:$Z$49,22,FALSE)=0,F31,HLOOKUP(E31,'Load Extracted'!$I$28:$Z$49,22,FALSE)),0)</f>
        <v>0</v>
      </c>
      <c r="H31" s="153">
        <f>IFERROR(HLOOKUP(C31,'Load Extracted'!$I$1:$AB$24,13,FALSE),0)</f>
        <v>16.25</v>
      </c>
      <c r="I31" s="153">
        <f>IFERROR(HLOOKUP(C31,'Load Extracted'!$I$1:$AB$24,22,FALSE),0)</f>
        <v>25</v>
      </c>
      <c r="J31" s="153">
        <f>IFERROR(HLOOKUP(C31,'Load Extracted'!$I$28:$Z$49,11,FALSE),0)</f>
        <v>0</v>
      </c>
      <c r="K31" s="153">
        <f>IFERROR(HLOOKUP(C31,'Load Extracted'!$I$28:$Z$49,20,FALSE),0)</f>
        <v>0</v>
      </c>
    </row>
    <row r="32" spans="1:11" x14ac:dyDescent="0.3">
      <c r="A32" s="7" t="s">
        <v>60</v>
      </c>
      <c r="B32" s="6">
        <v>54</v>
      </c>
      <c r="C32" s="12" t="str">
        <f>$B$1&amp;" "&amp;B32</f>
        <v>Load Case 54</v>
      </c>
      <c r="D32">
        <f>IFERROR(HLOOKUP(C32,'Load Extracted'!$I$1:$AB$24,24,FALSE),0)</f>
        <v>0</v>
      </c>
      <c r="E32">
        <f>IFERROR(IF(HLOOKUP(C32,'Load Extracted'!$I$28:$Z$49,22,FALSE)=0,D32,HLOOKUP(C32,'Load Extracted'!$I$28:$Z$49,22,FALSE)),0)</f>
        <v>0</v>
      </c>
      <c r="F32">
        <f>IFERROR(HLOOKUP(E32,'Load Extracted'!$I$1:$AB$24,24,FALSE),0)</f>
        <v>0</v>
      </c>
      <c r="G32">
        <f>IFERROR(IF(HLOOKUP(E32,'Load Extracted'!$I$28:$Z$49,22,FALSE)=0,F32,HLOOKUP(E32,'Load Extracted'!$I$28:$Z$49,22,FALSE)),0)</f>
        <v>0</v>
      </c>
      <c r="H32" s="153">
        <f>IFERROR(HLOOKUP(C32,'Load Extracted'!$I$1:$AB$24,13,FALSE),0)</f>
        <v>0</v>
      </c>
      <c r="I32" s="153">
        <f>IFERROR(HLOOKUP(C32,'Load Extracted'!$I$1:$AB$24,22,FALSE),0)</f>
        <v>0</v>
      </c>
      <c r="J32" s="153">
        <f>IFERROR(HLOOKUP(C32,'Load Extracted'!$I$28:$Z$49,11,FALSE),0)</f>
        <v>0</v>
      </c>
      <c r="K32" s="153">
        <f>IFERROR(HLOOKUP(C32,'Load Extracted'!$I$28:$Z$49,20,FALSE),0)</f>
        <v>0</v>
      </c>
    </row>
    <row r="33" spans="1:11" x14ac:dyDescent="0.3">
      <c r="A33" s="8" t="s">
        <v>61</v>
      </c>
      <c r="B33" s="5">
        <v>55</v>
      </c>
      <c r="C33" s="12" t="str">
        <f>$B$1&amp;" "&amp;B33</f>
        <v>Load Case 55</v>
      </c>
      <c r="D33">
        <f>IFERROR(HLOOKUP(C33,'Load Extracted'!$I$1:$AB$24,24,FALSE),0)</f>
        <v>0</v>
      </c>
      <c r="E33">
        <f>IFERROR(IF(HLOOKUP(C33,'Load Extracted'!$I$28:$Z$49,22,FALSE)=0,D33,HLOOKUP(C33,'Load Extracted'!$I$28:$Z$49,22,FALSE)),0)</f>
        <v>0</v>
      </c>
      <c r="F33">
        <f>IFERROR(HLOOKUP(E33,'Load Extracted'!$I$1:$AB$24,24,FALSE),0)</f>
        <v>0</v>
      </c>
      <c r="G33">
        <f>IFERROR(IF(HLOOKUP(E33,'Load Extracted'!$I$28:$Z$49,22,FALSE)=0,F33,HLOOKUP(E33,'Load Extracted'!$I$28:$Z$49,22,FALSE)),0)</f>
        <v>0</v>
      </c>
      <c r="H33" s="153">
        <f>IFERROR(HLOOKUP(C33,'Load Extracted'!$I$1:$AB$24,13,FALSE),0)</f>
        <v>0</v>
      </c>
      <c r="I33" s="153">
        <f>IFERROR(HLOOKUP(C33,'Load Extracted'!$I$1:$AB$24,22,FALSE),0)</f>
        <v>0</v>
      </c>
      <c r="J33" s="153">
        <f>IFERROR(HLOOKUP(C33,'Load Extracted'!$I$28:$Z$49,11,FALSE),0)</f>
        <v>0</v>
      </c>
      <c r="K33" s="153">
        <f>IFERROR(HLOOKUP(C33,'Load Extracted'!$I$28:$Z$49,20,FALSE),0)</f>
        <v>0</v>
      </c>
    </row>
    <row r="34" spans="1:11" x14ac:dyDescent="0.3">
      <c r="A34" s="7" t="s">
        <v>62</v>
      </c>
      <c r="B34" s="6">
        <v>56</v>
      </c>
      <c r="C34" s="12" t="str">
        <f>$B$1&amp;" "&amp;B34</f>
        <v>Load Case 56</v>
      </c>
      <c r="D34">
        <f>IFERROR(HLOOKUP(C34,'Load Extracted'!$I$1:$AB$24,24,FALSE),0)</f>
        <v>0</v>
      </c>
      <c r="E34">
        <f>IFERROR(IF(HLOOKUP(C34,'Load Extracted'!$I$28:$Z$49,22,FALSE)=0,D34,HLOOKUP(C34,'Load Extracted'!$I$28:$Z$49,22,FALSE)),0)</f>
        <v>0</v>
      </c>
      <c r="F34">
        <f>IFERROR(HLOOKUP(E34,'Load Extracted'!$I$1:$AB$24,24,FALSE),0)</f>
        <v>0</v>
      </c>
      <c r="G34">
        <f>IFERROR(IF(HLOOKUP(E34,'Load Extracted'!$I$28:$Z$49,22,FALSE)=0,F34,HLOOKUP(E34,'Load Extracted'!$I$28:$Z$49,22,FALSE)),0)</f>
        <v>0</v>
      </c>
      <c r="H34" s="153">
        <f>IFERROR(HLOOKUP(C34,'Load Extracted'!$I$1:$AB$24,13,FALSE),0)</f>
        <v>13</v>
      </c>
      <c r="I34" s="153">
        <f>IFERROR(HLOOKUP(C34,'Load Extracted'!$I$1:$AB$24,22,FALSE),0)</f>
        <v>20</v>
      </c>
      <c r="J34" s="153">
        <f>IFERROR(HLOOKUP(C34,'Load Extracted'!$I$28:$Z$49,11,FALSE),0)</f>
        <v>0</v>
      </c>
      <c r="K34" s="153">
        <f>IFERROR(HLOOKUP(C34,'Load Extracted'!$I$28:$Z$49,20,FALSE),0)</f>
        <v>0</v>
      </c>
    </row>
    <row r="35" spans="1:11" x14ac:dyDescent="0.3">
      <c r="A35" s="8" t="s">
        <v>63</v>
      </c>
      <c r="B35" s="5">
        <v>57</v>
      </c>
      <c r="C35" s="12" t="str">
        <f>$B$1&amp;" "&amp;B35</f>
        <v>Load Case 57</v>
      </c>
      <c r="D35">
        <f>IFERROR(HLOOKUP(C35,'Load Extracted'!$I$1:$AB$24,24,FALSE),0)</f>
        <v>0</v>
      </c>
      <c r="E35">
        <f>IFERROR(IF(HLOOKUP(C35,'Load Extracted'!$I$28:$Z$49,22,FALSE)=0,D35,HLOOKUP(C35,'Load Extracted'!$I$28:$Z$49,22,FALSE)),0)</f>
        <v>0</v>
      </c>
      <c r="F35">
        <f>IFERROR(HLOOKUP(E35,'Load Extracted'!$I$1:$AB$24,24,FALSE),0)</f>
        <v>0</v>
      </c>
      <c r="G35">
        <f>IFERROR(IF(HLOOKUP(E35,'Load Extracted'!$I$28:$Z$49,22,FALSE)=0,F35,HLOOKUP(E35,'Load Extracted'!$I$28:$Z$49,22,FALSE)),0)</f>
        <v>0</v>
      </c>
      <c r="H35" s="153">
        <f>IFERROR(HLOOKUP(C35,'Load Extracted'!$I$1:$AB$24,13,FALSE),0)</f>
        <v>0</v>
      </c>
      <c r="I35" s="153">
        <f>IFERROR(HLOOKUP(C35,'Load Extracted'!$I$1:$AB$24,22,FALSE),0)</f>
        <v>0</v>
      </c>
      <c r="J35" s="153">
        <f>IFERROR(HLOOKUP(C35,'Load Extracted'!$I$28:$Z$49,11,FALSE),0)</f>
        <v>0</v>
      </c>
      <c r="K35" s="153">
        <f>IFERROR(HLOOKUP(C35,'Load Extracted'!$I$28:$Z$49,20,FALSE),0)</f>
        <v>0</v>
      </c>
    </row>
  </sheetData>
  <mergeCells count="3">
    <mergeCell ref="D1:E1"/>
    <mergeCell ref="F1:G1"/>
    <mergeCell ref="H1:K1"/>
  </mergeCells>
  <conditionalFormatting sqref="B14:C35 B3:C11">
    <cfRule type="duplicateValues" dxfId="0" priority="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EC64-C6F6-4543-9695-BEAE63834028}">
  <dimension ref="C1:F20"/>
  <sheetViews>
    <sheetView workbookViewId="0">
      <selection activeCell="D29" sqref="D29:E51"/>
    </sheetView>
  </sheetViews>
  <sheetFormatPr defaultRowHeight="14.4" x14ac:dyDescent="0.3"/>
  <sheetData>
    <row r="1" spans="3:6" x14ac:dyDescent="0.3">
      <c r="C1">
        <v>1</v>
      </c>
      <c r="D1">
        <v>1</v>
      </c>
      <c r="E1">
        <v>1</v>
      </c>
      <c r="F1" t="s">
        <v>184</v>
      </c>
    </row>
    <row r="2" spans="3:6" x14ac:dyDescent="0.3">
      <c r="C2">
        <v>1</v>
      </c>
      <c r="D2">
        <v>1</v>
      </c>
      <c r="E2">
        <v>3</v>
      </c>
      <c r="F2" t="s">
        <v>186</v>
      </c>
    </row>
    <row r="3" spans="3:6" x14ac:dyDescent="0.3">
      <c r="C3">
        <v>1</v>
      </c>
      <c r="D3">
        <v>2</v>
      </c>
      <c r="E3">
        <v>1</v>
      </c>
      <c r="F3" t="s">
        <v>184</v>
      </c>
    </row>
    <row r="4" spans="3:6" x14ac:dyDescent="0.3">
      <c r="C4">
        <v>1</v>
      </c>
      <c r="D4">
        <v>2</v>
      </c>
      <c r="E4">
        <v>3</v>
      </c>
      <c r="F4" t="s">
        <v>186</v>
      </c>
    </row>
    <row r="5" spans="3:6" x14ac:dyDescent="0.3">
      <c r="C5" s="154">
        <v>1</v>
      </c>
      <c r="D5">
        <v>7</v>
      </c>
      <c r="E5">
        <v>2</v>
      </c>
      <c r="F5" t="s">
        <v>184</v>
      </c>
    </row>
    <row r="6" spans="3:6" x14ac:dyDescent="0.3">
      <c r="C6" s="154">
        <v>1</v>
      </c>
      <c r="D6">
        <v>7</v>
      </c>
      <c r="E6">
        <v>4</v>
      </c>
      <c r="F6" t="s">
        <v>186</v>
      </c>
    </row>
    <row r="7" spans="3:6" x14ac:dyDescent="0.3">
      <c r="C7">
        <v>2</v>
      </c>
      <c r="D7">
        <v>4</v>
      </c>
      <c r="E7">
        <v>1</v>
      </c>
      <c r="F7" t="s">
        <v>184</v>
      </c>
    </row>
    <row r="8" spans="3:6" x14ac:dyDescent="0.3">
      <c r="C8">
        <v>2</v>
      </c>
      <c r="D8">
        <v>4</v>
      </c>
      <c r="E8">
        <v>3</v>
      </c>
      <c r="F8" t="s">
        <v>186</v>
      </c>
    </row>
    <row r="9" spans="3:6" x14ac:dyDescent="0.3">
      <c r="C9">
        <v>3</v>
      </c>
      <c r="D9">
        <v>1</v>
      </c>
      <c r="E9">
        <v>2</v>
      </c>
      <c r="F9" t="s">
        <v>184</v>
      </c>
    </row>
    <row r="10" spans="3:6" x14ac:dyDescent="0.3">
      <c r="C10">
        <v>3</v>
      </c>
      <c r="D10">
        <v>1</v>
      </c>
      <c r="E10">
        <v>4</v>
      </c>
      <c r="F10" t="s">
        <v>186</v>
      </c>
    </row>
    <row r="11" spans="3:6" x14ac:dyDescent="0.3">
      <c r="C11">
        <v>3</v>
      </c>
      <c r="D11">
        <v>3</v>
      </c>
      <c r="E11">
        <v>2</v>
      </c>
      <c r="F11" t="s">
        <v>184</v>
      </c>
    </row>
    <row r="12" spans="3:6" x14ac:dyDescent="0.3">
      <c r="C12">
        <v>3</v>
      </c>
      <c r="D12">
        <v>3</v>
      </c>
      <c r="E12">
        <v>4</v>
      </c>
      <c r="F12" t="s">
        <v>186</v>
      </c>
    </row>
    <row r="13" spans="3:6" x14ac:dyDescent="0.3">
      <c r="C13">
        <v>43</v>
      </c>
      <c r="D13">
        <v>5</v>
      </c>
      <c r="E13">
        <v>1</v>
      </c>
      <c r="F13" t="s">
        <v>184</v>
      </c>
    </row>
    <row r="14" spans="3:6" x14ac:dyDescent="0.3">
      <c r="C14">
        <v>43</v>
      </c>
      <c r="D14">
        <v>5</v>
      </c>
      <c r="E14">
        <v>2</v>
      </c>
      <c r="F14" t="s">
        <v>184</v>
      </c>
    </row>
    <row r="15" spans="3:6" x14ac:dyDescent="0.3">
      <c r="C15">
        <v>43</v>
      </c>
      <c r="D15">
        <v>5</v>
      </c>
      <c r="E15">
        <v>5</v>
      </c>
      <c r="F15" t="s">
        <v>186</v>
      </c>
    </row>
    <row r="16" spans="3:6" x14ac:dyDescent="0.3">
      <c r="C16">
        <v>43</v>
      </c>
      <c r="D16">
        <v>5</v>
      </c>
      <c r="E16">
        <v>6</v>
      </c>
      <c r="F16" t="s">
        <v>186</v>
      </c>
    </row>
    <row r="17" spans="3:6" x14ac:dyDescent="0.3">
      <c r="C17">
        <v>43</v>
      </c>
      <c r="D17">
        <v>6</v>
      </c>
      <c r="E17">
        <v>3</v>
      </c>
      <c r="F17" t="s">
        <v>184</v>
      </c>
    </row>
    <row r="18" spans="3:6" x14ac:dyDescent="0.3">
      <c r="C18">
        <v>43</v>
      </c>
      <c r="D18">
        <v>6</v>
      </c>
      <c r="E18">
        <v>4</v>
      </c>
      <c r="F18" t="s">
        <v>184</v>
      </c>
    </row>
    <row r="19" spans="3:6" x14ac:dyDescent="0.3">
      <c r="C19">
        <v>43</v>
      </c>
      <c r="D19">
        <v>6</v>
      </c>
      <c r="E19">
        <v>7</v>
      </c>
      <c r="F19" t="s">
        <v>186</v>
      </c>
    </row>
    <row r="20" spans="3:6" x14ac:dyDescent="0.3">
      <c r="C20">
        <v>43</v>
      </c>
      <c r="D20">
        <v>6</v>
      </c>
      <c r="E20">
        <v>8</v>
      </c>
      <c r="F20" t="s">
        <v>186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1 0 b 4 0 a 7 - c a 4 c - 4 d 0 a - b e e 3 - 4 e f f b a c d 4 a 3 e "   x m l n s = " h t t p : / / s c h e m a s . m i c r o s o f t . c o m / D a t a M a s h u p " > A A A A A H 8 F A A B Q S w M E F A A C A A g A I Y k l V 0 2 F 4 z C k A A A A 9 Q A A A B I A H A B D b 2 5 m a W c v U G F j a 2 F n Z S 5 4 b W w g o h g A K K A U A A A A A A A A A A A A A A A A A A A A A A A A A A A A h Y + x D o I w G I R f h X S n L T U m S H 7 K 4 C q J C d G 4 N q V C I x R D i + X d H H w k X 0 G M o m 6 O 9 9 1 d c n e / 3 i A b 2 y a 4 q N 7 q z q Q o w h Q F y s i u 1 K Z K 0 e C O Y Y w y D l s h T 6 J S w R Q 2 N h m t T l H t 3 D k h x H u P / Q J 3 f U U Y p R E 5 5 J t C 1 q o V o T b W C S M V + r T K / y 3 E Y f 8 a w x l e U b y M G a Z A Z g a 5 N l + f T X O f 7 g + E 9 d C 4 o V d c m X B X A J k l k P c F / g B Q S w M E F A A C A A g A I Y k 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G J J V e z X R h b e Q I A A G s K A A A T A B w A R m 9 y b X V s Y X M v U 2 V j d G l v b j E u b S C i G A A o o B Q A A A A A A A A A A A A A A A A A A A A A A A A A A A C V V k 1 v m z A Y v k f K f 7 C 8 S y K x T J D d q h 6 q t N M O W y a 1 2 X q o q s m B d w 0 q 2 J E x W S u U / z 4 b M 7 D B f C S X J H 7 N 8 8 H z v o Y M Q h E z i h 7 0 t 3 8 1 n 8 1 n 2 Y F w i N C O 7 B M I 0 D V K Q M x n S H 4 e W M 5 D k C t 3 b y E k q 0 3 O O V D x y P j r n r H X x b J 4 2 p I U r r G + E j + f n z a M C r n l 2 d M A H / A 9 p O w k w T c s y V O a Y Q l W 7 l 7 p Q r W 8 0 E x e g b 8 x E v 3 e s H Q f U 6 I U Y g / h r 4 z H n 0 7 A B T 4 v a + C f 9 B i f m H B B V 6 U f 4 g D 8 P 0 F X i Y c K n C i 2 k G S A z 5 L n R g g e 7 3 M B i v Q X S X L A S 8 M I l V 6 d R l S h 4 e k K 8 4 r C x l Y m U W i Y P C s x m l G W v 5 B Q M I 7 P h t v N g d A X l d H 7 E f y G e 8 c J z f 4 w n m o q V d V W b a 1 K Q G P V Q 0 L u Q w L e R M n b U W N u M D U k Q K j S I N d 7 J S h 6 W 2 y b X F 2 + K r E m 8 P R 7 L Y l M R d N 4 e g y P i t r x O E 0 n m b f U O 0 U p r K m a 2 n t 7 e i I Y 7 Q n L g L M h a J 7 u g V / U E q 1 G 8 / u n w h a r + B 0 c l S Z z M C w y x i P g 7 h k s S + a w t 4 R 5 R R e 8 J t Q 3 o Z 6 7 h v I m i h R I n g m W N m x y V e M u X K I k k D q / m H I q / w A J D 3 L i Y w q E I 3 k l H j D k D z i y p P S 4 M X n H r J m B T D h Q O k p V h C a f s z 9 M 0 b 7 7 B l o 6 1 C G c C 3 Y L W f x C 6 5 u 3 Z d g N G b g h b V a J + Z 1 F s C 2 7 u 8 Y c i i G Y G E M w K Q f L k J 2 K p W s k o / X l I e k 5 s / h H U 1 q P p 7 Q u L V a N W E d E z Y f l b X 5 M 4 p A 0 D 8 E G t S 4 5 4 7 K x q 1 / o o 0 Q 5 v g / h + 0 M E X T X 9 J C t / i C a 4 i M Y f 4 g m w O + f P o z k 7 V K m c q / a x D 3 P r + N T v P 3 e c M 9 5 5 E b t n f 7 P H W B x 0 d d H W 1 L w s m Y f z c j 6 L a Q / + 1 T 9 Q S w E C L Q A U A A I A C A A h i S V X T Y X j M K Q A A A D 1 A A A A E g A A A A A A A A A A A A A A A A A A A A A A Q 2 9 u Z m l n L 1 B h Y 2 t h Z 2 U u e G 1 s U E s B A i 0 A F A A C A A g A I Y k l V w / K 6 a u k A A A A 6 Q A A A B M A A A A A A A A A A A A A A A A A 8 A A A A F t D b 2 5 0 Z W 5 0 X 1 R 5 c G V z X S 5 4 b W x Q S w E C L Q A U A A I A C A A h i S V X s 1 0 Y W 3 k C A A B r C g A A E w A A A A A A A A A A A A A A A A D h A Q A A R m 9 y b X V s Y X M v U 2 V j d G l v b j E u b V B L B Q Y A A A A A A w A D A M I A A A C n 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G Q A A A A A A A D A Z 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O Y W 1 l c y I g V m F s d W U 9 I n N b J n F 1 b 3 Q 7 b G 9 h Z F 9 j b 2 1 i a W 5 h d G l v b i Z x d W 9 0 O y w m c X V v d D t D b 2 1 i b 1 R 5 c G U m c X V v d D s s J n F 1 b 3 Q 7 Q X V 0 b 0 R l c 2 l n b i Z x d W 9 0 O y w m c X V v d D t s b 2 F k X 2 N h c 2 U m c X V v d D s s J n F 1 b 3 Q 7 T W 9 k Z U 5 1 b W J l c i Z x d W 9 0 O y w m c X V v d D t G Y W N 0 b 3 I m c X V v d D s s J n F 1 b 3 Q 7 Q 3 V z d G 9 t J n F 1 b 3 Q 7 L C Z x d W 9 0 O 0 N 1 c 3 R v b S A t I E N v c H k m c X V v d D s s J n F 1 b 3 Q 7 Q 3 V z d G 9 t I C 0 g Q 2 9 w e S 4 x J n F 1 b 3 Q 7 L C Z x d W 9 0 O 0 N 1 c 3 R v b S A t I E N v c H k u M i Z x d W 9 0 O 1 0 i I C 8 + P E V u d H J 5 I F R 5 c G U 9 I l F 1 Z X J 5 S U Q i I F Z h b H V l P S J z M D A 5 Y T R h Z m U t Z T B j O S 0 0 M D A 3 L W E 4 M D Y t N 2 N k M D V k O T I 3 M z d l I i A v P j x F b n R y e S B U e X B l P S J G a W x s Q 2 9 s d W 1 u V H l w Z X M i I F Z h b H V l P S J z Q m d Z R 0 J R Q U Z B Q U F B Q U E 9 P S I g L z 4 8 R W 5 0 c n k g V H l w Z T 0 i R m l s b F R h c m d l d C I g V m F s d W U 9 I n N U Y W J s Z T J f M i I g L z 4 8 R W 5 0 c n k g V H l w Z T 0 i R m l s b F R v R G F 0 Y U 1 v Z G V s R W 5 h Y m x l Z C I g V m F s d W U 9 I m w w I i A v P j x F b n R y e S B U e X B l P S J G a W x s T 2 J q Z W N 0 V H l w Z S I g V m F s d W U 9 I n N U Y W J s Z S I g L z 4 8 R W 5 0 c n k g V H l w Z T 0 i R m l s b E x h c 3 R V c G R h d G V k I i B W Y W x 1 Z T 0 i Z D I w M j M t M D k t M D V U M D k 6 M D k 6 M D I u M T I w N T E z M 1 o i I C 8 + P E V u d H J 5 I F R 5 c G U 9 I k Z p b G x F c n J v c k N v d W 5 0 I i B W Y W x 1 Z T 0 i b D Q y I i A v P j x F b n R y e S B U e X B l P S J G a W x s R X J y b 3 J D b 2 R l I i B W Y W x 1 Z T 0 i c 1 V u a 2 5 v d 2 4 i I C 8 + P E V u d H J 5 I F R 5 c G U 9 I k Z p b G x T d G F 0 d X M i I F Z h b H V l P S J z Q 2 9 t c G x l d G U i I C 8 + P E V u d H J 5 I F R 5 c G U 9 I k Z p b G x D b 3 V u d C I g V m F s d W U 9 I m w 5 N j Y i I C 8 + P E V u d H J 5 I F R 5 c G U 9 I l J l b G F 0 a W 9 u c 2 h p c E l u Z m 9 D b 2 5 0 Y W l u Z X I i I F Z h b H V l P S J z e y Z x d W 9 0 O 2 N v b H V t b k N v d W 5 0 J n F 1 b 3 Q 7 O j E w L C Z x d W 9 0 O 2 t l e U N v b H V t b k 5 h b W V z J n F 1 b 3 Q 7 O l t d L C Z x d W 9 0 O 3 F 1 Z X J 5 U m V s Y X R p b 2 5 z a G l w c y Z x d W 9 0 O z p b X S w m c X V v d D t j b 2 x 1 b W 5 J Z G V u d G l 0 a W V z J n F 1 b 3 Q 7 O l s m c X V v d D t T Z W N 0 a W 9 u M S 9 U Y W J s Z T I v U m V t b 3 Z l Z C B F c n J v c n M u e 2 x v Y W R f Y 2 9 t Y m l u Y X R p b 2 4 s M H 0 m c X V v d D s s J n F 1 b 3 Q 7 U 2 V j d G l v b j E v V G F i b G U y L 1 J l b W 9 2 Z W Q g R X J y b 3 J z L n t D b 2 1 i b 1 R 5 c G U s M X 0 m c X V v d D s s J n F 1 b 3 Q 7 U 2 V j d G l v b j E v V G F i b G U y L 1 J l b W 9 2 Z W Q g R X J y b 3 J z L n t B d X R v R G V z a W d u L D J 9 J n F 1 b 3 Q 7 L C Z x d W 9 0 O 1 N l Y 3 R p b 2 4 x L 1 R h Y m x l M i 9 S Z W 1 v d m V k I E V y c m 9 y c y 5 7 b G 9 h Z F 9 j Y X N l L D N 9 J n F 1 b 3 Q 7 L C Z x d W 9 0 O 1 N l Y 3 R p b 2 4 x L 1 R h Y m x l M i 9 S Z W 1 v d m V k I E V y c m 9 y c y 5 7 T W 9 k Z U 5 1 b W J l c i w 0 f S Z x d W 9 0 O y w m c X V v d D t T Z W N 0 a W 9 u M S 9 U Y W J s Z T I v U m V t b 3 Z l Z C B F c n J v c n M u e 0 Z h Y 3 R v c i w 1 f S Z x d W 9 0 O y w m c X V v d D t T Z W N 0 a W 9 u M S 9 U Y W J s Z T I v U m V t b 3 Z l Z C B F c n J v c n M u e 0 N 1 c 3 R v b S w 2 f S Z x d W 9 0 O y w m c X V v d D t T Z W N 0 a W 9 u M S 9 U Y W J s Z T I v U m V t b 3 Z l Z C B F c n J v c n M u e 0 N 1 c 3 R v b S A t I E N v c H k s N 3 0 m c X V v d D s s J n F 1 b 3 Q 7 U 2 V j d G l v b j E v V G F i b G U y L 1 J l b W 9 2 Z W Q g R X J y b 3 J z L n t D d X N 0 b 2 0 g L S B D b 3 B 5 L j E s O H 0 m c X V v d D s s J n F 1 b 3 Q 7 U 2 V j d G l v b j E v V G F i b G U y L 1 J l b W 9 2 Z W Q g R X J y b 3 J z L n t D d X N 0 b 2 0 g L S B D b 3 B 5 L j I s O X 0 m c X V v d D t d L C Z x d W 9 0 O 0 N v b H V t b k N v d W 5 0 J n F 1 b 3 Q 7 O j E w L C Z x d W 9 0 O 0 t l e U N v b H V t b k 5 h b W V z J n F 1 b 3 Q 7 O l t d L C Z x d W 9 0 O 0 N v b H V t b k l k Z W 5 0 a X R p Z X M m c X V v d D s 6 W y Z x d W 9 0 O 1 N l Y 3 R p b 2 4 x L 1 R h Y m x l M i 9 S Z W 1 v d m V k I E V y c m 9 y c y 5 7 b G 9 h Z F 9 j b 2 1 i a W 5 h d G l v b i w w f S Z x d W 9 0 O y w m c X V v d D t T Z W N 0 a W 9 u M S 9 U Y W J s Z T I v U m V t b 3 Z l Z C B F c n J v c n M u e 0 N v b W J v V H l w Z S w x f S Z x d W 9 0 O y w m c X V v d D t T Z W N 0 a W 9 u M S 9 U Y W J s Z T I v U m V t b 3 Z l Z C B F c n J v c n M u e 0 F 1 d G 9 E Z X N p Z 2 4 s M n 0 m c X V v d D s s J n F 1 b 3 Q 7 U 2 V j d G l v b j E v V G F i b G U y L 1 J l b W 9 2 Z W Q g R X J y b 3 J z L n t s b 2 F k X 2 N h c 2 U s M 3 0 m c X V v d D s s J n F 1 b 3 Q 7 U 2 V j d G l v b j E v V G F i b G U y L 1 J l b W 9 2 Z W Q g R X J y b 3 J z L n t N b 2 R l T n V t Y m V y L D R 9 J n F 1 b 3 Q 7 L C Z x d W 9 0 O 1 N l Y 3 R p b 2 4 x L 1 R h Y m x l M i 9 S Z W 1 v d m V k I E V y c m 9 y c y 5 7 R m F j d G 9 y L D V 9 J n F 1 b 3 Q 7 L C Z x d W 9 0 O 1 N l Y 3 R p b 2 4 x L 1 R h Y m x l M i 9 S Z W 1 v d m V k I E V y c m 9 y c y 5 7 Q 3 V z d G 9 t L D Z 9 J n F 1 b 3 Q 7 L C Z x d W 9 0 O 1 N l Y 3 R p b 2 4 x L 1 R h Y m x l M i 9 S Z W 1 v d m V k I E V y c m 9 y c y 5 7 Q 3 V z d G 9 t I C 0 g Q 2 9 w e S w 3 f S Z x d W 9 0 O y w m c X V v d D t T Z W N 0 a W 9 u M S 9 U Y W J s Z T I v U m V t b 3 Z l Z C B F c n J v c n M u e 0 N 1 c 3 R v b S A t I E N v c H k u M S w 4 f S Z x d W 9 0 O y w m c X V v d D t T Z W N 0 a W 9 u M S 9 U Y W J s Z T I v U m V t b 3 Z l Z C B F c n J v c n M u e 0 N 1 c 3 R v b S A t I E N v c H k u M i w 5 f S Z x d W 9 0 O 1 0 s J n F 1 b 3 Q 7 U m V s Y X R p b 2 5 z a G l w S W 5 m b y Z x d W 9 0 O z p b X X 0 i I C 8 + P E V u d H J 5 I F R 5 c G U 9 I k F k Z G V k V G 9 E Y X R h T W 9 k Z W 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1 V u c G l 2 b 3 R l Z C U y M E N v b H V t b n M 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0 N s Z W F u Z W Q l M j B U Z X h 0 P C 9 J d G V t U G F 0 a D 4 8 L 0 l 0 Z W 1 M b 2 N h d G l v b j 4 8 U 3 R h Y m x l R W 5 0 c m l l c y A v P j w v S X R l b T 4 8 S X R l b T 4 8 S X R l b U x v Y 2 F 0 a W 9 u P j x J d G V t V H l w Z T 5 G b 3 J t d W x h P C 9 J d G V t V H l w Z T 4 8 S X R l b V B h d G g + U 2 V j d G l v b j E v V G F i b G U y L 0 N s Z W F u Z W Q l M j B U Z X h 0 M T w v S X R l b V B h d G g + P C 9 J d G V t T G 9 j Y X R p b 2 4 + P F N 0 Y W J s Z U V u d H J p Z X M g L z 4 8 L 0 l 0 Z W 0 + P E l 0 Z W 0 + P E l 0 Z W 1 M b 2 N h d G l v b j 4 8 S X R l b V R 5 c G U + R m 9 y b X V s Y T w v S X R l b V R 5 c G U + P E l 0 Z W 1 Q Y X R o P l N l Y 3 R p b 2 4 x L 1 R h Y m x l M i 9 U c m l t b W V k J T I w V G V 4 d D 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u Y W 1 l Z C U y M E N v b H V t b n M x P C 9 J d G V t U G F 0 a D 4 8 L 0 l 0 Z W 1 M b 2 N h d G l v b j 4 8 U 3 R h Y m x l R W 5 0 c m l l c y A v P j w v S X R l b T 4 8 S X R l b T 4 8 S X R l b U x v Y 2 F 0 a W 9 u P j x J d G V t V H l w Z T 5 G b 3 J t d W x h P C 9 J d G V t V H l w Z T 4 8 S X R l b V B h d G g + U 2 V j d G l v b j E v V G F i b G U y L 1 J l b 3 J k Z X J l Z C U y M E N v b H V t b n M 8 L 0 l 0 Z W 1 Q Y X R o P j w v S X R l b U x v Y 2 F 0 a W 9 u P j x T d G F i b G V F b n R y a W V z I C 8 + P C 9 J d G V t P j x J d G V t P j x J d G V t T G 9 j Y X R p b 2 4 + P E l 0 Z W 1 U e X B l P k Z v c m 1 1 b G E 8 L 0 l 0 Z W 1 U e X B l P j x J d G V t U G F 0 a D 5 T Z W N 0 a W 9 u M S 9 U Y W J s Z T I v Q W R k Z W Q l M j B D d X N 0 b 2 0 8 L 0 l 0 Z W 1 Q Y X R o P j w v S X R l b U x v Y 2 F 0 a W 9 u P j x T d G F i b G V F b n R y a W V z I C 8 + P C 9 J d G V t P j x J d G V t P j x J d G V t T G 9 j Y X R p b 2 4 + P E l 0 Z W 1 U e X B l P k Z v c m 1 1 b G E 8 L 0 l 0 Z W 1 U e X B l P j x J d G V t U G F 0 a D 5 T Z W N 0 a W 9 u M S 9 U Y W J s Z T I v U m V v c m R l c m V k J T I w Q 2 9 s d W 1 u c z E 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Q W R k Z W Q l M j B D d X N 0 b 2 0 x P C 9 J d G V t U G F 0 a D 4 8 L 0 l 0 Z W 1 M b 2 N h d G l v b j 4 8 U 3 R h Y m x l R W 5 0 c m l l c y A v P j w v S X R l b T 4 8 S X R l b T 4 8 S X R l b U x v Y 2 F 0 a W 9 u P j x J d G V t V H l w Z T 5 G b 3 J t d W x h P C 9 J d G V t V H l w Z T 4 8 S X R l b V B h d G g + U 2 V j d G l v b j E v V G F i b G U y L 0 F k Z G V k J T I w Q 3 V z d G 9 t M j w v S X R l b V B h d G g + P C 9 J d G V t T G 9 j Y X R p b 2 4 + P F N 0 Y W J s Z U V u d H J p Z X M g L z 4 8 L 0 l 0 Z W 0 + P E l 0 Z W 0 + P E l 0 Z W 1 M b 2 N h d G l v b j 4 8 S X R l b V R 5 c G U + R m 9 y b X V s Y T w v S X R l b V R 5 c G U + P E l 0 Z W 1 Q Y X R o P l N l Y 3 R p b 2 4 x L 1 R h Y m x l M i 9 S Z W 9 y Z G V y Z W Q l M j B D b 2 x 1 b W 5 z M j w v S X R l b V B h d G g + P C 9 J d G V t T G 9 j Y X R p b 2 4 + P F N 0 Y W J s Z U V u d H J p Z X M g L z 4 8 L 0 l 0 Z W 0 + P E l 0 Z W 0 + P E l 0 Z W 1 M b 2 N h d G l v b j 4 8 S X R l b V R 5 c G U + R m 9 y b X V s Y T w v S X R l b V R 5 c G U + P E l 0 Z W 1 Q Y X R o P l N l Y 3 R p b 2 4 x L 1 R h Y m x l M i 9 D a G F u Z 2 V k J T I w V H l w Z T M 8 L 0 l 0 Z W 1 Q Y X R o P j w v S X R l b U x v Y 2 F 0 a W 9 u P j x T d G F i b G V F b n R y a W V z I C 8 + P C 9 J d G V t P j x J d G V t P j x J d G V t T G 9 j Y X R p b 2 4 + P E l 0 Z W 1 U e X B l P k Z v c m 1 1 b G E 8 L 0 l 0 Z W 1 U e X B l P j x J d G V t U G F 0 a D 5 T Z W N 0 a W 9 u M S 9 U Y W J s Z T I v Q W R k Z W Q l M j B D d X N 0 b 2 0 z P C 9 J d G V t U G F 0 a D 4 8 L 0 l 0 Z W 1 M b 2 N h d G l v b j 4 8 U 3 R h Y m x l R W 5 0 c m l l c y A v P j w v S X R l b T 4 8 S X R l b T 4 8 S X R l b U x v Y 2 F 0 a W 9 u P j x J d G V t V H l w Z T 5 G b 3 J t d W x h P C 9 J d G V t V H l w Z T 4 8 S X R l b V B h d G g + U 2 V j d G l v b j E v V G F i b G U y L 0 R 1 c G x p Y 2 F 0 Z W Q l M j B D b 2 x 1 b W 4 8 L 0 l 0 Z W 1 Q Y X R o P j w v S X R l b U x v Y 2 F 0 a W 9 u P j x T d G F i b G V F b n R y a W V z I C 8 + P C 9 J d G V t P j x J d G V t P j x J d G V t T G 9 j Y X R p b 2 4 + P E l 0 Z W 1 U e X B l P k Z v c m 1 1 b G E 8 L 0 l 0 Z W 1 U e X B l P j x J d G V t U G F 0 a D 5 T Z W N 0 a W 9 u M S 9 U Y W J s Z T I v R H V w b G l j Y X R l Z C U y M E N v b H V t b j E 8 L 0 l 0 Z W 1 Q Y X R o P j w v S X R l b U x v Y 2 F 0 a W 9 u P j x T d G F i b G V F b n R y a W V z I C 8 + P C 9 J d G V t P j x J d G V t P j x J d G V t T G 9 j Y X R p b 2 4 + P E l 0 Z W 1 U e X B l P k Z v c m 1 1 b G E 8 L 0 l 0 Z W 1 U e X B l P j x J d G V t U G F 0 a D 5 T Z W N 0 a W 9 u M S 9 U Y W J s Z T I v R H V w b G l j Y X R l Z C U y M E N v b H V t b j I 8 L 0 l 0 Z W 1 Q Y X R o P j w v S X R l b U x v Y 2 F 0 a W 9 u P j x T d G F i b G V F b n R y a W V z I C 8 + P C 9 J d G V t P j x J d G V t P j x J d G V t T G 9 j Y X R p b 2 4 + P E l 0 Z W 1 U e X B l P k Z v c m 1 1 b G E 8 L 0 l 0 Z W 1 U e X B l P j x J d G V t U G F 0 a D 5 T Z W N 0 a W 9 u M S 9 U Y W J s Z T I v Q 2 h h b m d l Z C U y M F R 5 c G U 0 P C 9 J d G V t U G F 0 a D 4 8 L 0 l 0 Z W 1 M b 2 N h d G l v b j 4 8 U 3 R h Y m x l R W 5 0 c m l l c y A v P j w v S X R l b T 4 8 S X R l b T 4 8 S X R l b U x v Y 2 F 0 a W 9 u P j x J d G V t V H l w Z T 5 G b 3 J t d W x h P C 9 J d G V t V H l w Z T 4 8 S X R l b V B h d G g + U 2 V j d G l v b j E v V G F i b G U y L 1 J l b W 9 2 Z W Q l M j B F c n J v c n M 8 L 0 l 0 Z W 1 Q Y X R o P j w v S X R l b U x v Y 2 F 0 a W 9 u P j x T d G F i b G V F b n R y a W V z I C 8 + P C 9 J d G V t P j w v S X R l b X M + P C 9 M b 2 N h b F B h Y 2 t h Z 2 V N Z X R h Z G F 0 Y U Z p b G U + F g A A A F B L B Q Y A A A A A A A A A A A A A A A A A A A A A A A D a A A A A A Q A A A N C M n d 8 B F d E R j H o A w E / C l + s B A A A A u 6 K 8 B j C i t E a B m a d l f u 7 5 3 w A A A A A C A A A A A A A D Z g A A w A A A A B A A A A C X 7 t I v w 3 S S M 3 u / n D w h w 3 Q s A A A A A A S A A A C g A A A A E A A A A J 8 k w C E q T W v G r u N s L x h M N 1 F Q A A A A x 4 H J T A h f j l 0 f k u Z C L 6 O J v D 0 b Y w 4 i f G + K 8 S / J Q K 1 V c V Z I Q B O u w R T g x J f J F X A p s / 5 7 F a M 9 6 A P n N I / o u V p b g 2 n d p j 1 s 0 n o x U F Z p Q S Q A R v n Q b G w U A A A A Q u W j I k M x F X s V k E N P X a 2 e e U x a H W c = < / D a t a M a s h u p > 
</file>

<file path=customXml/itemProps1.xml><?xml version="1.0" encoding="utf-8"?>
<ds:datastoreItem xmlns:ds="http://schemas.openxmlformats.org/officeDocument/2006/customXml" ds:itemID="{BF523627-0FF8-40CF-9B03-BD559BBA77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Load summary(updated)</vt:lpstr>
      <vt:lpstr>Load summary(original) and Ref</vt:lpstr>
      <vt:lpstr>Load combination pivoted(query)</vt:lpstr>
      <vt:lpstr>Load Extracted</vt:lpstr>
      <vt:lpstr>Load Assigned</vt:lpstr>
      <vt:lpstr>Sheet3</vt:lpstr>
      <vt:lpstr>'Load combination pivoted(query)'!Print_Area</vt:lpstr>
      <vt:lpstr>'Load summary(updated)'!Print_Area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Vance KANG Yi Shu</dc:creator>
  <cp:keywords/>
  <dc:description/>
  <cp:lastModifiedBy>Vance KANG Yi Shu</cp:lastModifiedBy>
  <cp:revision/>
  <cp:lastPrinted>2023-09-05T09:10:40Z</cp:lastPrinted>
  <dcterms:created xsi:type="dcterms:W3CDTF">2023-07-19T08:32:26Z</dcterms:created>
  <dcterms:modified xsi:type="dcterms:W3CDTF">2023-09-13T10:06:16Z</dcterms:modified>
  <cp:category/>
  <cp:contentStatus/>
</cp:coreProperties>
</file>