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osTheory\Desktop\Carte-Strategie\Excel reglages\"/>
    </mc:Choice>
  </mc:AlternateContent>
  <bookViews>
    <workbookView xWindow="120" yWindow="105" windowWidth="28515" windowHeight="12600"/>
  </bookViews>
  <sheets>
    <sheet name="Freq et timer" sheetId="1" r:id="rId1"/>
    <sheet name="PWM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D18" i="1" l="1"/>
  <c r="H20" i="1" s="1"/>
  <c r="H28" i="1" s="1"/>
  <c r="J28" i="1" s="1"/>
  <c r="G28" i="1" l="1"/>
  <c r="I28" i="1" s="1"/>
  <c r="H7" i="2"/>
  <c r="H6" i="2"/>
  <c r="I3" i="2"/>
  <c r="C14" i="1" l="1"/>
  <c r="C15" i="1" s="1"/>
  <c r="K11" i="1"/>
  <c r="D1" i="1"/>
  <c r="F11" i="1" l="1"/>
  <c r="C34" i="1"/>
  <c r="D34" i="1" s="1"/>
  <c r="E34" i="1" s="1"/>
  <c r="B18" i="1" l="1"/>
  <c r="C18" i="1" s="1"/>
  <c r="A2" i="2"/>
  <c r="B2" i="2" s="1"/>
  <c r="C2" i="2" s="1"/>
  <c r="E7" i="2" l="1"/>
  <c r="C9" i="2"/>
  <c r="E6" i="2"/>
  <c r="C8" i="2"/>
  <c r="D9" i="2"/>
  <c r="C6" i="2"/>
  <c r="C7" i="2"/>
  <c r="D8" i="2"/>
  <c r="E9" i="2"/>
  <c r="D7" i="2"/>
  <c r="E8" i="2"/>
  <c r="D6" i="2"/>
  <c r="H21" i="1"/>
  <c r="H19" i="1"/>
  <c r="H17" i="1"/>
  <c r="H18" i="1"/>
  <c r="H16" i="1"/>
  <c r="H26" i="1" l="1"/>
  <c r="J26" i="1" s="1"/>
  <c r="G26" i="1"/>
  <c r="I26" i="1" s="1"/>
  <c r="G29" i="1"/>
  <c r="I29" i="1" s="1"/>
  <c r="H29" i="1"/>
  <c r="J29" i="1" s="1"/>
  <c r="G25" i="1"/>
  <c r="I25" i="1" s="1"/>
  <c r="H25" i="1"/>
  <c r="J25" i="1" s="1"/>
  <c r="G27" i="1"/>
  <c r="I27" i="1" s="1"/>
  <c r="H27" i="1"/>
  <c r="J27" i="1" s="1"/>
  <c r="H24" i="1"/>
  <c r="J24" i="1" s="1"/>
  <c r="G24" i="1"/>
  <c r="I24" i="1" s="1"/>
</calcChain>
</file>

<file path=xl/sharedStrings.xml><?xml version="1.0" encoding="utf-8"?>
<sst xmlns="http://schemas.openxmlformats.org/spreadsheetml/2006/main" count="33" uniqueCount="31">
  <si>
    <t>Fext</t>
  </si>
  <si>
    <t>Coef Tun</t>
  </si>
  <si>
    <t>Ftun</t>
  </si>
  <si>
    <t>TCY</t>
  </si>
  <si>
    <t>Timer 1</t>
  </si>
  <si>
    <t>Timer 2</t>
  </si>
  <si>
    <t>Timer 3</t>
  </si>
  <si>
    <t>FCY</t>
  </si>
  <si>
    <t>*256</t>
  </si>
  <si>
    <t>ref 1 ms</t>
  </si>
  <si>
    <t>0,8 &lt; x &lt; 8</t>
  </si>
  <si>
    <t>100 &lt; x &lt; 200</t>
  </si>
  <si>
    <t>&lt;80</t>
  </si>
  <si>
    <t>N2 [2,4,8]</t>
  </si>
  <si>
    <t>M [2 à 513]</t>
  </si>
  <si>
    <t>N1 [2 à 33]</t>
  </si>
  <si>
    <t>Timer 5</t>
  </si>
  <si>
    <t>Fréquence Horloge</t>
  </si>
  <si>
    <t>Prescaler</t>
  </si>
  <si>
    <t>=</t>
  </si>
  <si>
    <t>20 kHz</t>
  </si>
  <si>
    <t>40 kHz</t>
  </si>
  <si>
    <t>44 kHz</t>
  </si>
  <si>
    <t>PxTPER MAX</t>
  </si>
  <si>
    <t>Timer 4</t>
  </si>
  <si>
    <t>1 ms</t>
  </si>
  <si>
    <t>5 ms</t>
  </si>
  <si>
    <t>10 ms</t>
  </si>
  <si>
    <t>20 ms</t>
  </si>
  <si>
    <t>100 ms</t>
  </si>
  <si>
    <t>200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</si>
</sst>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#,##0.000000000000000000"/>
    <numFmt numFmtId="180" formatCode="#,##0.000000000000000_ ;\-#,##0.00000000000000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  <xf numFmtId="43" fontId="0" fillId="0" borderId="0" xfId="1" applyFont="1"/>
    <xf numFmtId="43" fontId="0" fillId="0" borderId="0" xfId="0" applyNumberFormat="1"/>
    <xf numFmtId="11" fontId="0" fillId="0" borderId="0" xfId="1" applyNumberFormat="1" applyFont="1"/>
    <xf numFmtId="180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topLeftCell="A7" zoomScaleNormal="100" workbookViewId="0">
      <selection activeCell="G20" sqref="G20"/>
    </sheetView>
  </sheetViews>
  <sheetFormatPr baseColWidth="10" defaultRowHeight="15" x14ac:dyDescent="0.25"/>
  <cols>
    <col min="2" max="2" width="28.85546875" bestFit="1" customWidth="1"/>
    <col min="3" max="4" width="20.7109375" bestFit="1" customWidth="1"/>
    <col min="6" max="7" width="24" customWidth="1"/>
    <col min="8" max="8" width="33.42578125" bestFit="1" customWidth="1"/>
    <col min="10" max="10" width="12" bestFit="1" customWidth="1"/>
  </cols>
  <sheetData>
    <row r="1" spans="1:14" x14ac:dyDescent="0.25">
      <c r="A1">
        <v>7.37</v>
      </c>
      <c r="B1">
        <v>10000000</v>
      </c>
      <c r="C1">
        <v>14072454</v>
      </c>
      <c r="D1">
        <f>1/(A1*B1/2)*256*C1</f>
        <v>97.762502686567174</v>
      </c>
    </row>
    <row r="10" spans="1:14" x14ac:dyDescent="0.25">
      <c r="B10" t="s">
        <v>14</v>
      </c>
      <c r="C10" t="s">
        <v>15</v>
      </c>
      <c r="D10" t="s">
        <v>13</v>
      </c>
      <c r="F10" t="s">
        <v>0</v>
      </c>
      <c r="K10">
        <v>80.33</v>
      </c>
      <c r="L10">
        <v>109</v>
      </c>
      <c r="M10">
        <v>5</v>
      </c>
      <c r="N10">
        <v>2</v>
      </c>
    </row>
    <row r="11" spans="1:14" x14ac:dyDescent="0.25">
      <c r="B11">
        <v>152</v>
      </c>
      <c r="C11">
        <v>7</v>
      </c>
      <c r="D11">
        <v>2</v>
      </c>
      <c r="F11" s="2">
        <f>C15*B11/(C11*D11)</f>
        <v>80.017142857142858</v>
      </c>
      <c r="K11">
        <f>79.2275</f>
        <v>79.227500000000006</v>
      </c>
      <c r="L11">
        <v>43</v>
      </c>
      <c r="M11">
        <v>2</v>
      </c>
      <c r="N11">
        <v>2</v>
      </c>
    </row>
    <row r="12" spans="1:14" x14ac:dyDescent="0.25">
      <c r="K12">
        <v>79.841667000000001</v>
      </c>
      <c r="L12">
        <v>65</v>
      </c>
      <c r="M12">
        <v>3</v>
      </c>
      <c r="N12">
        <v>2</v>
      </c>
    </row>
    <row r="13" spans="1:14" x14ac:dyDescent="0.25">
      <c r="B13" t="s">
        <v>1</v>
      </c>
      <c r="C13" t="s">
        <v>2</v>
      </c>
      <c r="K13">
        <v>80.148750000000007</v>
      </c>
      <c r="L13">
        <v>87</v>
      </c>
      <c r="M13">
        <v>4</v>
      </c>
      <c r="N13">
        <v>2</v>
      </c>
    </row>
    <row r="14" spans="1:14" x14ac:dyDescent="0.25">
      <c r="B14">
        <v>0</v>
      </c>
      <c r="C14">
        <f>A1*B14*0.375/100</f>
        <v>0</v>
      </c>
      <c r="K14">
        <v>79.840999999999994</v>
      </c>
      <c r="L14">
        <v>130</v>
      </c>
      <c r="M14">
        <v>6</v>
      </c>
      <c r="N14">
        <v>2</v>
      </c>
    </row>
    <row r="15" spans="1:14" x14ac:dyDescent="0.25">
      <c r="C15" s="2">
        <f>C14+A1</f>
        <v>7.37</v>
      </c>
      <c r="K15">
        <v>80.017142000000007</v>
      </c>
      <c r="L15">
        <v>152</v>
      </c>
      <c r="M15">
        <v>7</v>
      </c>
      <c r="N15">
        <v>2</v>
      </c>
    </row>
    <row r="16" spans="1:14" x14ac:dyDescent="0.25">
      <c r="F16" t="s">
        <v>9</v>
      </c>
      <c r="G16" s="1">
        <v>1E-3</v>
      </c>
      <c r="H16" s="2">
        <f>G16/$D$18</f>
        <v>156.28348214285714</v>
      </c>
      <c r="K16">
        <v>79.688124999999999</v>
      </c>
      <c r="L16">
        <v>173</v>
      </c>
      <c r="M16">
        <v>8</v>
      </c>
      <c r="N16">
        <v>2</v>
      </c>
    </row>
    <row r="17" spans="2:14" x14ac:dyDescent="0.25">
      <c r="B17" t="s">
        <v>7</v>
      </c>
      <c r="C17" t="s">
        <v>3</v>
      </c>
      <c r="D17" t="s">
        <v>8</v>
      </c>
      <c r="F17" t="s">
        <v>4</v>
      </c>
      <c r="G17" s="3">
        <v>5.0000000000000001E-3</v>
      </c>
      <c r="H17" s="2">
        <f>G17/$D$18</f>
        <v>781.41741071428567</v>
      </c>
      <c r="K17">
        <v>79.841660000000005</v>
      </c>
      <c r="L17">
        <v>195</v>
      </c>
      <c r="M17">
        <v>9</v>
      </c>
      <c r="N17">
        <v>2</v>
      </c>
    </row>
    <row r="18" spans="2:14" x14ac:dyDescent="0.25">
      <c r="B18" s="2">
        <f>F11/2*1000000</f>
        <v>40008571.428571425</v>
      </c>
      <c r="C18" s="2">
        <f>1/B18</f>
        <v>2.4994644004856105E-8</v>
      </c>
      <c r="D18" s="2">
        <f>C18*256</f>
        <v>6.3986288652431629E-6</v>
      </c>
      <c r="F18" t="s">
        <v>5</v>
      </c>
      <c r="G18" s="1">
        <v>0.01</v>
      </c>
      <c r="H18" s="2">
        <f t="shared" ref="H18:H21" si="0">G18/$D$18</f>
        <v>1562.8348214285713</v>
      </c>
    </row>
    <row r="19" spans="2:14" x14ac:dyDescent="0.25">
      <c r="F19" t="s">
        <v>6</v>
      </c>
      <c r="G19" s="1">
        <v>0.02</v>
      </c>
      <c r="H19" s="2">
        <f t="shared" si="0"/>
        <v>3125.6696428571427</v>
      </c>
    </row>
    <row r="20" spans="2:14" x14ac:dyDescent="0.25">
      <c r="F20" t="s">
        <v>24</v>
      </c>
      <c r="G20" s="1">
        <v>0.1</v>
      </c>
      <c r="H20" s="2">
        <f t="shared" si="0"/>
        <v>15628.348214285714</v>
      </c>
    </row>
    <row r="21" spans="2:14" x14ac:dyDescent="0.25">
      <c r="F21" t="s">
        <v>16</v>
      </c>
      <c r="G21" s="1">
        <v>0.2</v>
      </c>
      <c r="H21" s="2">
        <f t="shared" si="0"/>
        <v>31256.696428571428</v>
      </c>
    </row>
    <row r="24" spans="2:14" x14ac:dyDescent="0.25">
      <c r="F24" t="s">
        <v>25</v>
      </c>
      <c r="G24" s="7">
        <f>ROUND(H16,0)*$D$18</f>
        <v>9.9818610297793334E-4</v>
      </c>
      <c r="H24" s="2">
        <f>ROUNDUP(H16,0)*$D$18</f>
        <v>1.0045847318431765E-3</v>
      </c>
      <c r="I24">
        <f>ABS(G16-G24)</f>
        <v>1.8138970220666836E-6</v>
      </c>
      <c r="J24">
        <f>ABS(H24-G16)</f>
        <v>4.5847318431765233E-6</v>
      </c>
    </row>
    <row r="25" spans="2:14" x14ac:dyDescent="0.25">
      <c r="F25" t="s">
        <v>26</v>
      </c>
      <c r="G25" s="7">
        <f t="shared" ref="G25:G29" si="1">ROUND(H17,0)*$D$18</f>
        <v>4.9973291437549099E-3</v>
      </c>
      <c r="H25" s="2">
        <f t="shared" ref="H25:H29" si="2">ROUNDUP(H17,0)*$D$18</f>
        <v>5.0037277726201531E-3</v>
      </c>
      <c r="I25">
        <f t="shared" ref="I25:I29" si="3">ABS(G17-G25)</f>
        <v>2.6708562450902112E-6</v>
      </c>
      <c r="J25">
        <f t="shared" ref="J25:J29" si="4">ABS(H25-G17)</f>
        <v>3.7277726201529957E-6</v>
      </c>
    </row>
    <row r="26" spans="2:14" x14ac:dyDescent="0.25">
      <c r="F26" t="s">
        <v>27</v>
      </c>
      <c r="G26" s="7">
        <f t="shared" si="1"/>
        <v>1.0001056916375064E-2</v>
      </c>
      <c r="H26" s="2">
        <f t="shared" si="2"/>
        <v>1.0001056916375064E-2</v>
      </c>
      <c r="I26">
        <f t="shared" si="3"/>
        <v>1.0569163750636518E-6</v>
      </c>
      <c r="J26">
        <f t="shared" si="4"/>
        <v>1.0569163750636518E-6</v>
      </c>
    </row>
    <row r="27" spans="2:14" x14ac:dyDescent="0.25">
      <c r="F27" t="s">
        <v>28</v>
      </c>
      <c r="G27" s="7">
        <f t="shared" si="1"/>
        <v>2.0002113832750128E-2</v>
      </c>
      <c r="H27" s="2">
        <f t="shared" si="2"/>
        <v>2.0002113832750128E-2</v>
      </c>
      <c r="I27">
        <f t="shared" si="3"/>
        <v>2.1138327501273035E-6</v>
      </c>
      <c r="J27">
        <f t="shared" si="4"/>
        <v>2.1138327501273035E-6</v>
      </c>
    </row>
    <row r="28" spans="2:14" x14ac:dyDescent="0.25">
      <c r="F28" t="s">
        <v>29</v>
      </c>
      <c r="G28" s="7">
        <f t="shared" si="1"/>
        <v>9.9997771906020147E-2</v>
      </c>
      <c r="H28" s="2">
        <f t="shared" si="2"/>
        <v>0.10000417053488539</v>
      </c>
      <c r="I28">
        <f t="shared" si="3"/>
        <v>2.2280939798585697E-6</v>
      </c>
      <c r="J28">
        <f t="shared" si="4"/>
        <v>4.1705348853837698E-6</v>
      </c>
    </row>
    <row r="29" spans="2:14" x14ac:dyDescent="0.25">
      <c r="F29" t="s">
        <v>30</v>
      </c>
      <c r="G29" s="7">
        <f t="shared" si="1"/>
        <v>0.20000194244090555</v>
      </c>
      <c r="H29" s="2">
        <f t="shared" si="2"/>
        <v>0.20000194244090555</v>
      </c>
      <c r="I29">
        <f t="shared" si="3"/>
        <v>1.9424409055390779E-6</v>
      </c>
      <c r="J29">
        <f t="shared" si="4"/>
        <v>1.9424409055390779E-6</v>
      </c>
    </row>
    <row r="33" spans="3:5" x14ac:dyDescent="0.25">
      <c r="C33" t="s">
        <v>10</v>
      </c>
      <c r="D33" t="s">
        <v>11</v>
      </c>
      <c r="E33" t="s">
        <v>12</v>
      </c>
    </row>
    <row r="34" spans="3:5" x14ac:dyDescent="0.25">
      <c r="C34">
        <f>C15/C11</f>
        <v>1.0528571428571429</v>
      </c>
      <c r="D34">
        <f>C34*B11</f>
        <v>160.03428571428572</v>
      </c>
      <c r="E34">
        <f>D34/D11</f>
        <v>80.017142857142858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60" zoomScaleNormal="160" workbookViewId="0">
      <selection activeCell="H7" sqref="H7"/>
    </sheetView>
  </sheetViews>
  <sheetFormatPr baseColWidth="10" defaultRowHeight="15" x14ac:dyDescent="0.25"/>
  <cols>
    <col min="1" max="1" width="18" bestFit="1" customWidth="1"/>
    <col min="3" max="3" width="15.85546875" bestFit="1" customWidth="1"/>
    <col min="4" max="5" width="12.140625" bestFit="1" customWidth="1"/>
  </cols>
  <sheetData>
    <row r="1" spans="1:9" x14ac:dyDescent="0.25">
      <c r="A1" t="s">
        <v>17</v>
      </c>
      <c r="B1" t="s">
        <v>7</v>
      </c>
      <c r="C1" t="s">
        <v>7</v>
      </c>
    </row>
    <row r="2" spans="1:9" x14ac:dyDescent="0.25">
      <c r="A2">
        <f>'Freq et timer'!F11</f>
        <v>80.017142857142858</v>
      </c>
      <c r="B2">
        <f>A2/2</f>
        <v>40.008571428571429</v>
      </c>
      <c r="C2" s="4">
        <f>B2*1000000</f>
        <v>40008571.428571425</v>
      </c>
    </row>
    <row r="3" spans="1:9" x14ac:dyDescent="0.25">
      <c r="H3" t="s">
        <v>23</v>
      </c>
      <c r="I3">
        <f>2^16 - 1</f>
        <v>65535</v>
      </c>
    </row>
    <row r="4" spans="1:9" x14ac:dyDescent="0.25">
      <c r="C4" t="s">
        <v>20</v>
      </c>
      <c r="D4" t="s">
        <v>21</v>
      </c>
      <c r="E4" t="s">
        <v>22</v>
      </c>
    </row>
    <row r="5" spans="1:9" x14ac:dyDescent="0.25">
      <c r="A5" t="s">
        <v>18</v>
      </c>
      <c r="C5" s="4">
        <v>20000</v>
      </c>
      <c r="D5" s="4">
        <v>40000</v>
      </c>
      <c r="E5" s="4">
        <v>44000</v>
      </c>
    </row>
    <row r="6" spans="1:9" x14ac:dyDescent="0.25">
      <c r="A6">
        <v>1</v>
      </c>
      <c r="C6" s="5">
        <f>$C$2/(C$5*$A6) - 1</f>
        <v>1999.4285714285713</v>
      </c>
      <c r="D6" s="5">
        <f t="shared" ref="D6:E9" si="0">$C$2/(D$5*$A6) - 1</f>
        <v>999.21428571428567</v>
      </c>
      <c r="E6" s="5">
        <f t="shared" si="0"/>
        <v>908.28571428571422</v>
      </c>
      <c r="H6" s="6">
        <f>1/E5</f>
        <v>2.2727272727272726E-5</v>
      </c>
    </row>
    <row r="7" spans="1:9" x14ac:dyDescent="0.25">
      <c r="A7">
        <v>4</v>
      </c>
      <c r="C7" s="5">
        <f t="shared" ref="C7:C9" si="1">$C$2/(C$5*$A7) - 1</f>
        <v>499.10714285714283</v>
      </c>
      <c r="D7" s="5">
        <f t="shared" si="0"/>
        <v>249.05357142857142</v>
      </c>
      <c r="E7" s="5">
        <f t="shared" si="0"/>
        <v>226.32142857142856</v>
      </c>
      <c r="H7" s="1">
        <f>1/C5</f>
        <v>5.0000000000000002E-5</v>
      </c>
    </row>
    <row r="8" spans="1:9" x14ac:dyDescent="0.25">
      <c r="A8">
        <v>16</v>
      </c>
      <c r="C8" s="5">
        <f t="shared" si="1"/>
        <v>124.02678571428571</v>
      </c>
      <c r="D8" s="5">
        <f t="shared" si="0"/>
        <v>61.513392857142854</v>
      </c>
      <c r="E8" s="5">
        <f t="shared" si="0"/>
        <v>55.830357142857139</v>
      </c>
    </row>
    <row r="9" spans="1:9" x14ac:dyDescent="0.25">
      <c r="A9">
        <v>64</v>
      </c>
      <c r="C9" s="5">
        <f t="shared" si="1"/>
        <v>30.256696428571427</v>
      </c>
      <c r="D9" s="5">
        <f t="shared" si="0"/>
        <v>14.628348214285714</v>
      </c>
      <c r="E9" s="5">
        <f t="shared" si="0"/>
        <v>13.207589285714285</v>
      </c>
    </row>
    <row r="10" spans="1:9" x14ac:dyDescent="0.25">
      <c r="A10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Freq et timer</vt:lpstr>
      <vt:lpstr>PWM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KaosTheory</cp:lastModifiedBy>
  <dcterms:created xsi:type="dcterms:W3CDTF">2014-10-26T15:17:03Z</dcterms:created>
  <dcterms:modified xsi:type="dcterms:W3CDTF">2016-06-02T20:35:06Z</dcterms:modified>
</cp:coreProperties>
</file>