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28515" windowHeight="12600" activeTab="1"/>
  </bookViews>
  <sheets>
    <sheet name="Freq et timer" sheetId="1" r:id="rId1"/>
    <sheet name="PWM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7" i="2"/>
  <c r="H6"/>
  <c r="C10" i="1"/>
  <c r="I3" i="2" l="1"/>
  <c r="C9" i="1" l="1"/>
  <c r="F6" l="1"/>
  <c r="C28"/>
  <c r="D28" s="1"/>
  <c r="E28" s="1"/>
  <c r="B13" l="1"/>
  <c r="C13" s="1"/>
  <c r="D13" s="1"/>
  <c r="H11" s="1"/>
  <c r="A2" i="2"/>
  <c r="B2" s="1"/>
  <c r="C2" s="1"/>
  <c r="H15" i="1" l="1"/>
  <c r="H13"/>
  <c r="H14"/>
  <c r="H12"/>
  <c r="C7" i="2"/>
  <c r="D8"/>
  <c r="E9"/>
  <c r="C8"/>
  <c r="D9"/>
  <c r="C6"/>
  <c r="C9"/>
  <c r="E6"/>
  <c r="E8"/>
  <c r="D6"/>
  <c r="E7"/>
  <c r="D7"/>
  <c r="H21" i="1" l="1"/>
  <c r="G21"/>
  <c r="H19"/>
  <c r="G19"/>
  <c r="G18"/>
  <c r="H18"/>
  <c r="H22"/>
  <c r="G22"/>
  <c r="H20"/>
  <c r="G20"/>
</calcChain>
</file>

<file path=xl/sharedStrings.xml><?xml version="1.0" encoding="utf-8"?>
<sst xmlns="http://schemas.openxmlformats.org/spreadsheetml/2006/main" count="34" uniqueCount="32">
  <si>
    <t>Fext</t>
  </si>
  <si>
    <t>Coef Tun</t>
  </si>
  <si>
    <t>Ftun</t>
  </si>
  <si>
    <t>TCY</t>
  </si>
  <si>
    <t>Timer 1</t>
  </si>
  <si>
    <t>Timer 2</t>
  </si>
  <si>
    <t>Timer 3</t>
  </si>
  <si>
    <t>FCY</t>
  </si>
  <si>
    <t>*256</t>
  </si>
  <si>
    <t>ref 1 ms</t>
  </si>
  <si>
    <t>0,8 &lt; x &lt; 8</t>
  </si>
  <si>
    <t>100 &lt; x &lt; 200</t>
  </si>
  <si>
    <t>&lt;80</t>
  </si>
  <si>
    <t>N2 [2,4,8]</t>
  </si>
  <si>
    <t>M [2 à 513]</t>
  </si>
  <si>
    <t>N1 [2 à 33]</t>
  </si>
  <si>
    <t>Timer 5</t>
  </si>
  <si>
    <t>Fréquence Horloge</t>
  </si>
  <si>
    <t>Prescaler</t>
  </si>
  <si>
    <t>=</t>
  </si>
  <si>
    <t>20 kHz</t>
  </si>
  <si>
    <t>40 kHz</t>
  </si>
  <si>
    <t>44 kHz</t>
  </si>
  <si>
    <t>PxTPER MAX</t>
  </si>
  <si>
    <t>Valeur Timer</t>
  </si>
  <si>
    <t>Periode arrondi inf</t>
  </si>
  <si>
    <t>Periode arrondi sup</t>
  </si>
  <si>
    <t xml:space="preserve">Prescaler </t>
  </si>
  <si>
    <t>Conditions PLL</t>
  </si>
  <si>
    <t>F clock in</t>
  </si>
  <si>
    <t>Coefficients PLL</t>
  </si>
  <si>
    <t>Periode consigne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</si>
</sst>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#,##0.000000000000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zoomScaleNormal="100" workbookViewId="0">
      <selection activeCell="G25" sqref="G25"/>
    </sheetView>
  </sheetViews>
  <sheetFormatPr baseColWidth="10" defaultRowHeight="15"/>
  <cols>
    <col min="2" max="2" width="28.85546875" bestFit="1" customWidth="1"/>
    <col min="3" max="3" width="21.85546875" bestFit="1" customWidth="1"/>
    <col min="4" max="4" width="20.7109375" bestFit="1" customWidth="1"/>
    <col min="6" max="7" width="24" customWidth="1"/>
    <col min="8" max="8" width="33.42578125" bestFit="1" customWidth="1"/>
  </cols>
  <sheetData>
    <row r="1" spans="1:8">
      <c r="A1" t="s">
        <v>29</v>
      </c>
    </row>
    <row r="2" spans="1:8">
      <c r="A2">
        <v>10</v>
      </c>
    </row>
    <row r="3" spans="1:8" ht="15.75" thickBot="1"/>
    <row r="4" spans="1:8" ht="15.75" thickBot="1">
      <c r="B4" s="17" t="s">
        <v>30</v>
      </c>
      <c r="C4" s="18"/>
      <c r="D4" s="19"/>
    </row>
    <row r="5" spans="1:8">
      <c r="B5" s="20" t="s">
        <v>14</v>
      </c>
      <c r="C5" s="21" t="s">
        <v>15</v>
      </c>
      <c r="D5" s="22" t="s">
        <v>13</v>
      </c>
      <c r="F5" s="23" t="s">
        <v>0</v>
      </c>
    </row>
    <row r="6" spans="1:8" ht="15.75" thickBot="1">
      <c r="B6" s="8">
        <v>32</v>
      </c>
      <c r="C6" s="9">
        <v>2</v>
      </c>
      <c r="D6" s="10">
        <v>2</v>
      </c>
      <c r="F6" s="24">
        <f>C10*B6/(C6*D6)</f>
        <v>80</v>
      </c>
    </row>
    <row r="8" spans="1:8">
      <c r="B8" s="25" t="s">
        <v>1</v>
      </c>
      <c r="C8" s="25" t="s">
        <v>2</v>
      </c>
      <c r="D8" s="25"/>
    </row>
    <row r="9" spans="1:8">
      <c r="B9" s="25">
        <v>0</v>
      </c>
      <c r="C9" s="25">
        <f>A2*B9*0.375/100</f>
        <v>0</v>
      </c>
      <c r="D9" s="25"/>
    </row>
    <row r="10" spans="1:8">
      <c r="B10" s="25"/>
      <c r="C10" s="26">
        <f>C9+A2</f>
        <v>10</v>
      </c>
      <c r="D10" s="25"/>
      <c r="G10" s="7" t="s">
        <v>31</v>
      </c>
      <c r="H10" s="7" t="s">
        <v>24</v>
      </c>
    </row>
    <row r="11" spans="1:8">
      <c r="D11" t="s">
        <v>27</v>
      </c>
      <c r="F11" t="s">
        <v>9</v>
      </c>
      <c r="G11" s="1">
        <v>1E-3</v>
      </c>
      <c r="H11" s="2">
        <f>G11/$D$13</f>
        <v>156.25</v>
      </c>
    </row>
    <row r="12" spans="1:8">
      <c r="B12" t="s">
        <v>7</v>
      </c>
      <c r="C12" t="s">
        <v>3</v>
      </c>
      <c r="D12" t="s">
        <v>8</v>
      </c>
      <c r="F12" t="s">
        <v>4</v>
      </c>
      <c r="G12" s="3">
        <v>5.0000000000000001E-3</v>
      </c>
      <c r="H12" s="2">
        <f>G12/$D$13</f>
        <v>781.25</v>
      </c>
    </row>
    <row r="13" spans="1:8">
      <c r="B13" s="2">
        <f>F6/2*1000000</f>
        <v>40000000</v>
      </c>
      <c r="C13" s="2">
        <f>1/B13</f>
        <v>2.4999999999999999E-8</v>
      </c>
      <c r="D13" s="2">
        <f>C13*256</f>
        <v>6.3999999999999997E-6</v>
      </c>
      <c r="F13" t="s">
        <v>5</v>
      </c>
      <c r="G13" s="1">
        <v>0.01</v>
      </c>
      <c r="H13" s="2">
        <f t="shared" ref="H13:H15" si="0">G13/$D$13</f>
        <v>1562.5</v>
      </c>
    </row>
    <row r="14" spans="1:8">
      <c r="F14" t="s">
        <v>6</v>
      </c>
      <c r="G14">
        <v>90</v>
      </c>
      <c r="H14" s="2">
        <f t="shared" si="0"/>
        <v>14062500</v>
      </c>
    </row>
    <row r="15" spans="1:8">
      <c r="F15" t="s">
        <v>16</v>
      </c>
      <c r="G15" s="1">
        <v>0.2</v>
      </c>
      <c r="H15" s="2">
        <f t="shared" si="0"/>
        <v>31250.000000000004</v>
      </c>
    </row>
    <row r="17" spans="3:8">
      <c r="G17" t="s">
        <v>25</v>
      </c>
      <c r="H17" t="s">
        <v>26</v>
      </c>
    </row>
    <row r="18" spans="3:8">
      <c r="G18" s="2">
        <f>ROUND(H11,0)*$D$13</f>
        <v>9.9839999999999998E-4</v>
      </c>
      <c r="H18" s="2">
        <f>ROUNDUP(H11,0)*$D$13</f>
        <v>1.0047999999999999E-3</v>
      </c>
    </row>
    <row r="19" spans="3:8">
      <c r="G19" s="2">
        <f>ROUND(H12,0)*$D$13</f>
        <v>4.9984000000000001E-3</v>
      </c>
      <c r="H19" s="2">
        <f>ROUNDUP(H12,0)*$D$13</f>
        <v>5.0047999999999994E-3</v>
      </c>
    </row>
    <row r="20" spans="3:8">
      <c r="G20" s="2">
        <f t="shared" ref="G20:G21" si="1">ROUND(H13,0)*$D$13</f>
        <v>1.00032E-2</v>
      </c>
      <c r="H20" s="2">
        <f t="shared" ref="H20:H22" si="2">ROUNDUP(H13,0)*$D$13</f>
        <v>1.00032E-2</v>
      </c>
    </row>
    <row r="21" spans="3:8">
      <c r="G21" s="2">
        <f t="shared" si="1"/>
        <v>90</v>
      </c>
      <c r="H21" s="2">
        <f t="shared" si="2"/>
        <v>90</v>
      </c>
    </row>
    <row r="22" spans="3:8">
      <c r="G22" s="2">
        <f t="shared" ref="G22" si="3">ROUND(H15,0)*$D$13</f>
        <v>0.19999999999999998</v>
      </c>
      <c r="H22" s="2">
        <f t="shared" si="2"/>
        <v>0.19999999999999998</v>
      </c>
    </row>
    <row r="25" spans="3:8" ht="15.75" thickBot="1"/>
    <row r="26" spans="3:8" ht="15.75" thickBot="1">
      <c r="C26" s="17" t="s">
        <v>28</v>
      </c>
      <c r="D26" s="18"/>
      <c r="E26" s="19"/>
    </row>
    <row r="27" spans="3:8">
      <c r="C27" s="14" t="s">
        <v>10</v>
      </c>
      <c r="D27" s="15" t="s">
        <v>11</v>
      </c>
      <c r="E27" s="16" t="s">
        <v>12</v>
      </c>
    </row>
    <row r="28" spans="3:8" ht="15.75" thickBot="1">
      <c r="C28" s="11">
        <f>C10/C6</f>
        <v>5</v>
      </c>
      <c r="D28" s="12">
        <f>C28*B6</f>
        <v>160</v>
      </c>
      <c r="E28" s="13">
        <f>D28/D6</f>
        <v>80</v>
      </c>
    </row>
  </sheetData>
  <mergeCells count="2">
    <mergeCell ref="C26:E26"/>
    <mergeCell ref="B4:D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="145" zoomScaleNormal="145" workbookViewId="0">
      <selection activeCell="H8" sqref="H8"/>
    </sheetView>
  </sheetViews>
  <sheetFormatPr baseColWidth="10" defaultRowHeight="15"/>
  <cols>
    <col min="1" max="1" width="18" bestFit="1" customWidth="1"/>
    <col min="3" max="3" width="15.85546875" bestFit="1" customWidth="1"/>
    <col min="4" max="4" width="12.28515625" bestFit="1" customWidth="1"/>
    <col min="5" max="5" width="12.140625" bestFit="1" customWidth="1"/>
  </cols>
  <sheetData>
    <row r="1" spans="1:9">
      <c r="A1" t="s">
        <v>17</v>
      </c>
      <c r="B1" t="s">
        <v>7</v>
      </c>
      <c r="C1" t="s">
        <v>7</v>
      </c>
    </row>
    <row r="2" spans="1:9">
      <c r="A2">
        <f>'Freq et timer'!F6</f>
        <v>80</v>
      </c>
      <c r="B2">
        <f>A2/2</f>
        <v>40</v>
      </c>
      <c r="C2" s="4">
        <f>B2*1000000</f>
        <v>40000000</v>
      </c>
    </row>
    <row r="3" spans="1:9">
      <c r="H3" t="s">
        <v>23</v>
      </c>
      <c r="I3">
        <f>2^16 - 1</f>
        <v>65535</v>
      </c>
    </row>
    <row r="4" spans="1:9">
      <c r="C4" t="s">
        <v>20</v>
      </c>
      <c r="D4" t="s">
        <v>21</v>
      </c>
      <c r="E4" t="s">
        <v>22</v>
      </c>
    </row>
    <row r="5" spans="1:9">
      <c r="A5" t="s">
        <v>18</v>
      </c>
      <c r="C5" s="4">
        <v>20000</v>
      </c>
      <c r="D5" s="4">
        <v>40000</v>
      </c>
      <c r="E5" s="4">
        <v>44000</v>
      </c>
    </row>
    <row r="6" spans="1:9">
      <c r="A6">
        <v>1</v>
      </c>
      <c r="C6" s="5">
        <f>$C$2/(C$5*$A6) - 1</f>
        <v>1999</v>
      </c>
      <c r="D6" s="5">
        <f t="shared" ref="D6:E9" si="0">$C$2/(D$5*$A6) - 1</f>
        <v>999</v>
      </c>
      <c r="E6" s="5">
        <f t="shared" si="0"/>
        <v>908.09090909090912</v>
      </c>
      <c r="H6" s="6">
        <f>1/E5</f>
        <v>2.2727272727272726E-5</v>
      </c>
    </row>
    <row r="7" spans="1:9">
      <c r="A7">
        <v>4</v>
      </c>
      <c r="C7" s="5">
        <f t="shared" ref="C7:C9" si="1">$C$2/(C$5*$A7) - 1</f>
        <v>499</v>
      </c>
      <c r="D7" s="5">
        <f t="shared" si="0"/>
        <v>249</v>
      </c>
      <c r="E7" s="5">
        <f t="shared" si="0"/>
        <v>226.27272727272728</v>
      </c>
      <c r="H7" s="1">
        <f>1/C5</f>
        <v>5.0000000000000002E-5</v>
      </c>
    </row>
    <row r="8" spans="1:9">
      <c r="A8">
        <v>16</v>
      </c>
      <c r="C8" s="5">
        <f t="shared" si="1"/>
        <v>124</v>
      </c>
      <c r="D8" s="5">
        <f t="shared" si="0"/>
        <v>61.5</v>
      </c>
      <c r="E8" s="5">
        <f t="shared" si="0"/>
        <v>55.81818181818182</v>
      </c>
    </row>
    <row r="9" spans="1:9">
      <c r="A9">
        <v>64</v>
      </c>
      <c r="C9" s="5">
        <f t="shared" si="1"/>
        <v>30.25</v>
      </c>
      <c r="D9" s="5">
        <f t="shared" si="0"/>
        <v>14.625</v>
      </c>
      <c r="E9" s="5">
        <f t="shared" si="0"/>
        <v>13.204545454545455</v>
      </c>
    </row>
    <row r="10" spans="1:9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Freq et timer</vt:lpstr>
      <vt:lpstr>PWM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KaosTheOry</cp:lastModifiedBy>
  <dcterms:created xsi:type="dcterms:W3CDTF">2014-10-26T15:17:03Z</dcterms:created>
  <dcterms:modified xsi:type="dcterms:W3CDTF">2015-11-07T23:24:41Z</dcterms:modified>
</cp:coreProperties>
</file>