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0" windowWidth="19440" windowHeight="9210" activeTab="2"/>
  </bookViews>
  <sheets>
    <sheet name="Hoja1" sheetId="1" r:id="rId1"/>
    <sheet name="Tabla con devolución de prima" sheetId="2" r:id="rId2"/>
    <sheet name="Tabla sin Devolución de prima" sheetId="3" r:id="rId3"/>
    <sheet name="Por prima" sheetId="4" r:id="rId4"/>
  </sheets>
  <calcPr calcId="144525"/>
</workbook>
</file>

<file path=xl/calcChain.xml><?xml version="1.0" encoding="utf-8"?>
<calcChain xmlns="http://schemas.openxmlformats.org/spreadsheetml/2006/main">
  <c r="Q12" i="4" l="1"/>
  <c r="Q14" i="4" s="1"/>
  <c r="P12" i="4"/>
  <c r="P14" i="4" s="1"/>
  <c r="O12" i="4"/>
  <c r="O14" i="4" s="1"/>
  <c r="M12" i="4"/>
  <c r="M14" i="4" s="1"/>
  <c r="K12" i="4"/>
  <c r="K14" i="4" s="1"/>
  <c r="J11" i="4" s="1"/>
  <c r="J12" i="4" s="1"/>
  <c r="J14" i="4" s="1"/>
  <c r="H12" i="4"/>
  <c r="H14" i="4" s="1"/>
  <c r="G12" i="4"/>
  <c r="G14" i="4" s="1"/>
  <c r="F12" i="4"/>
  <c r="F14" i="4" s="1"/>
  <c r="E12" i="4"/>
  <c r="E14" i="4" s="1"/>
  <c r="D12" i="4"/>
  <c r="D14" i="4" s="1"/>
  <c r="C12" i="4"/>
  <c r="C14" i="4" s="1"/>
  <c r="B12" i="4"/>
  <c r="B14" i="4" s="1"/>
  <c r="Q30" i="4" s="1"/>
  <c r="N7" i="4"/>
  <c r="N12" i="4" s="1"/>
  <c r="N14" i="4" s="1"/>
  <c r="L7" i="4"/>
  <c r="L12" i="4" s="1"/>
  <c r="L14" i="4" s="1"/>
  <c r="Q31" i="4" l="1"/>
  <c r="G16" i="4"/>
  <c r="G18" i="4" s="1"/>
  <c r="T31" i="4" l="1"/>
  <c r="Q32" i="4"/>
  <c r="N34" i="4" s="1"/>
  <c r="O34" i="4" s="1"/>
  <c r="G20" i="4"/>
  <c r="E40" i="4"/>
  <c r="G40" i="4" s="1"/>
  <c r="E39" i="4"/>
  <c r="G39" i="4" s="1"/>
  <c r="E38" i="4"/>
  <c r="G38" i="4" s="1"/>
  <c r="E37" i="4"/>
  <c r="G37" i="4" s="1"/>
  <c r="E36" i="4"/>
  <c r="G36" i="4" s="1"/>
  <c r="E35" i="4"/>
  <c r="G35" i="4" s="1"/>
  <c r="E34" i="4"/>
  <c r="G34" i="4" s="1"/>
  <c r="E32" i="4"/>
  <c r="G32" i="4" s="1"/>
  <c r="E31" i="4"/>
  <c r="G31" i="4" s="1"/>
  <c r="E30" i="4"/>
  <c r="G30" i="4" s="1"/>
  <c r="E29" i="4"/>
  <c r="G29" i="4" s="1"/>
  <c r="E28" i="4"/>
  <c r="G28" i="4" s="1"/>
  <c r="E27" i="4"/>
  <c r="G27" i="4" s="1"/>
  <c r="E25" i="4"/>
  <c r="G25" i="4" s="1"/>
  <c r="E33" i="4" l="1"/>
  <c r="G33" i="4" s="1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16" i="3"/>
  <c r="N17" i="2"/>
  <c r="O17" i="2"/>
  <c r="P17" i="2"/>
  <c r="N18" i="2"/>
  <c r="O18" i="2"/>
  <c r="P18" i="2"/>
  <c r="N19" i="2"/>
  <c r="O19" i="2"/>
  <c r="P19" i="2"/>
  <c r="N20" i="2"/>
  <c r="O20" i="2"/>
  <c r="P20" i="2"/>
  <c r="N21" i="2"/>
  <c r="O21" i="2"/>
  <c r="P21" i="2"/>
  <c r="N22" i="2"/>
  <c r="O22" i="2"/>
  <c r="P22" i="2"/>
  <c r="N23" i="2"/>
  <c r="O23" i="2"/>
  <c r="P23" i="2"/>
  <c r="N24" i="2"/>
  <c r="O24" i="2"/>
  <c r="P24" i="2"/>
  <c r="N25" i="2"/>
  <c r="O25" i="2"/>
  <c r="P25" i="2"/>
  <c r="N26" i="2"/>
  <c r="O26" i="2"/>
  <c r="P26" i="2"/>
  <c r="N27" i="2"/>
  <c r="O27" i="2"/>
  <c r="P27" i="2"/>
  <c r="N28" i="2"/>
  <c r="O28" i="2"/>
  <c r="P28" i="2"/>
  <c r="N29" i="2"/>
  <c r="O29" i="2"/>
  <c r="P29" i="2"/>
  <c r="N30" i="2"/>
  <c r="O30" i="2"/>
  <c r="P30" i="2"/>
  <c r="N31" i="2"/>
  <c r="O31" i="2"/>
  <c r="P31" i="2"/>
  <c r="N32" i="2"/>
  <c r="O32" i="2"/>
  <c r="P32" i="2"/>
  <c r="N33" i="2"/>
  <c r="O33" i="2"/>
  <c r="P33" i="2"/>
  <c r="N34" i="2"/>
  <c r="O34" i="2"/>
  <c r="P34" i="2"/>
  <c r="N35" i="2"/>
  <c r="O35" i="2"/>
  <c r="P35" i="2"/>
  <c r="N36" i="2"/>
  <c r="O36" i="2"/>
  <c r="P36" i="2"/>
  <c r="N37" i="2"/>
  <c r="O37" i="2"/>
  <c r="P37" i="2"/>
  <c r="N38" i="2"/>
  <c r="O38" i="2"/>
  <c r="P38" i="2"/>
  <c r="N39" i="2"/>
  <c r="O39" i="2"/>
  <c r="P39" i="2"/>
  <c r="N40" i="2"/>
  <c r="O40" i="2"/>
  <c r="P40" i="2"/>
  <c r="N41" i="2"/>
  <c r="O41" i="2"/>
  <c r="P41" i="2"/>
  <c r="N42" i="2"/>
  <c r="O42" i="2"/>
  <c r="P42" i="2"/>
  <c r="N43" i="2"/>
  <c r="O43" i="2"/>
  <c r="P43" i="2"/>
  <c r="N44" i="2"/>
  <c r="O44" i="2"/>
  <c r="P44" i="2"/>
  <c r="N45" i="2"/>
  <c r="O45" i="2"/>
  <c r="P45" i="2"/>
  <c r="N46" i="2"/>
  <c r="O46" i="2"/>
  <c r="P46" i="2"/>
  <c r="N47" i="2"/>
  <c r="O47" i="2"/>
  <c r="P47" i="2"/>
  <c r="N48" i="2"/>
  <c r="O48" i="2"/>
  <c r="P48" i="2"/>
  <c r="N49" i="2"/>
  <c r="O49" i="2"/>
  <c r="P49" i="2"/>
  <c r="N50" i="2"/>
  <c r="O50" i="2"/>
  <c r="P50" i="2"/>
  <c r="N51" i="2"/>
  <c r="O51" i="2"/>
  <c r="P51" i="2"/>
  <c r="N52" i="2"/>
  <c r="O52" i="2"/>
  <c r="P52" i="2"/>
  <c r="N53" i="2"/>
  <c r="O53" i="2"/>
  <c r="P53" i="2"/>
  <c r="N54" i="2"/>
  <c r="O54" i="2"/>
  <c r="P54" i="2"/>
  <c r="N55" i="2"/>
  <c r="O55" i="2"/>
  <c r="P55" i="2"/>
  <c r="N56" i="2"/>
  <c r="O56" i="2"/>
  <c r="P56" i="2"/>
  <c r="N57" i="2"/>
  <c r="O57" i="2"/>
  <c r="P57" i="2"/>
  <c r="N58" i="2"/>
  <c r="O58" i="2"/>
  <c r="P58" i="2"/>
  <c r="N59" i="2"/>
  <c r="O59" i="2"/>
  <c r="P59" i="2"/>
  <c r="N60" i="2"/>
  <c r="O60" i="2"/>
  <c r="P60" i="2"/>
  <c r="N61" i="2"/>
  <c r="O61" i="2"/>
  <c r="P61" i="2"/>
  <c r="N62" i="2"/>
  <c r="O62" i="2"/>
  <c r="P62" i="2"/>
  <c r="N63" i="2"/>
  <c r="O63" i="2"/>
  <c r="P63" i="2"/>
  <c r="N64" i="2"/>
  <c r="O64" i="2"/>
  <c r="P64" i="2"/>
  <c r="N65" i="2"/>
  <c r="O65" i="2"/>
  <c r="P65" i="2"/>
  <c r="N66" i="2"/>
  <c r="O66" i="2"/>
  <c r="P66" i="2"/>
  <c r="N67" i="2"/>
  <c r="O67" i="2"/>
  <c r="P67" i="2"/>
  <c r="N68" i="2"/>
  <c r="O68" i="2"/>
  <c r="P68" i="2"/>
  <c r="N69" i="2"/>
  <c r="O69" i="2"/>
  <c r="P69" i="2"/>
  <c r="N70" i="2"/>
  <c r="O70" i="2"/>
  <c r="P70" i="2"/>
  <c r="N71" i="2"/>
  <c r="O71" i="2"/>
  <c r="P71" i="2"/>
  <c r="P16" i="2"/>
  <c r="O16" i="2"/>
  <c r="N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16" i="2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16" i="2"/>
  <c r="J16" i="2" s="1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P16" i="3"/>
  <c r="O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J16" i="3"/>
  <c r="I16" i="3"/>
  <c r="U4" i="3"/>
  <c r="V4" i="3" s="1"/>
</calcChain>
</file>

<file path=xl/sharedStrings.xml><?xml version="1.0" encoding="utf-8"?>
<sst xmlns="http://schemas.openxmlformats.org/spreadsheetml/2006/main" count="204" uniqueCount="139">
  <si>
    <t>cpc</t>
  </si>
  <si>
    <t>Coberturas</t>
  </si>
  <si>
    <t>BAS</t>
  </si>
  <si>
    <t>* CII</t>
  </si>
  <si>
    <t>ESTOS SON LOS LIMITES DE ACEPTACIÓN</t>
  </si>
  <si>
    <t>* CMA</t>
  </si>
  <si>
    <t>Si EL ASEGURADO REBASA ESTOS LÍMITES LAS COBERTURAS SE VAN DESACTIVANDO</t>
  </si>
  <si>
    <t>* TIBA</t>
  </si>
  <si>
    <t>* BCAT</t>
  </si>
  <si>
    <t>* GFA</t>
  </si>
  <si>
    <t>*GE</t>
  </si>
  <si>
    <t/>
  </si>
  <si>
    <t>* Las coberturas quedan limitadas a las edades máximas establecidas, Tarifa por millar</t>
  </si>
  <si>
    <t>PRIMAS RESULTANTES DE LAS COTIZACIONES RESPECTIVAS</t>
  </si>
  <si>
    <t>Edad</t>
  </si>
  <si>
    <t>CII</t>
  </si>
  <si>
    <t>CMA</t>
  </si>
  <si>
    <t>TIBA</t>
  </si>
  <si>
    <t>BCAT</t>
  </si>
  <si>
    <t>GFA</t>
  </si>
  <si>
    <t>GE</t>
  </si>
  <si>
    <t>CPCONY</t>
  </si>
  <si>
    <t>GFA  =   35%   BAS</t>
  </si>
  <si>
    <t xml:space="preserve">GE  =    valor + millar  </t>
  </si>
  <si>
    <t>GFA ((BAS+millar)*0.35)</t>
  </si>
  <si>
    <t xml:space="preserve">GE </t>
  </si>
  <si>
    <t>BACY</t>
  </si>
  <si>
    <t>GFC</t>
  </si>
  <si>
    <t>= BAS</t>
  </si>
  <si>
    <t>GFH</t>
  </si>
  <si>
    <t>Gastos funerarios Hijos</t>
  </si>
  <si>
    <t>1 hijo</t>
  </si>
  <si>
    <t>2 hijo</t>
  </si>
  <si>
    <t>3 hijo</t>
  </si>
  <si>
    <t>4 hijo</t>
  </si>
  <si>
    <t>5 hijo</t>
  </si>
  <si>
    <t>6 hijo</t>
  </si>
  <si>
    <t>7 hijo</t>
  </si>
  <si>
    <t>8 hijo</t>
  </si>
  <si>
    <t>9 hijo</t>
  </si>
  <si>
    <t>10 hijo</t>
  </si>
  <si>
    <t>Cobertura complementaria</t>
  </si>
  <si>
    <t>Cancer Plus 1</t>
  </si>
  <si>
    <t>Cancer Plus 2</t>
  </si>
  <si>
    <t>Cancer Plus 3</t>
  </si>
  <si>
    <t>Cancer Plus conyugue</t>
  </si>
  <si>
    <t>Cancer plus 1</t>
  </si>
  <si>
    <t>Cancer plus 2</t>
  </si>
  <si>
    <t>Cancer plus 3</t>
  </si>
  <si>
    <t>=BAS</t>
  </si>
  <si>
    <t>1 HIJO</t>
  </si>
  <si>
    <t>2 HIJO</t>
  </si>
  <si>
    <t>3 HIJO</t>
  </si>
  <si>
    <t>4 HIJO</t>
  </si>
  <si>
    <t>5 HIJO</t>
  </si>
  <si>
    <t>6 HIJO</t>
  </si>
  <si>
    <t>7 HIJO</t>
  </si>
  <si>
    <t>8 HIJO</t>
  </si>
  <si>
    <t>9 HIJO</t>
  </si>
  <si>
    <t>10 HIJO</t>
  </si>
  <si>
    <t>Gastos Funerarios Hijos</t>
  </si>
  <si>
    <t>= BCAT</t>
  </si>
  <si>
    <t>=  BAS</t>
  </si>
  <si>
    <t xml:space="preserve">Prima anual </t>
  </si>
  <si>
    <t>POR PRIMA</t>
  </si>
  <si>
    <t>Ocupación</t>
  </si>
  <si>
    <t>Obrero: Silice</t>
  </si>
  <si>
    <t>CancerPC</t>
  </si>
  <si>
    <t>COBCOMP</t>
  </si>
  <si>
    <t>CANCPLU1</t>
  </si>
  <si>
    <t>CANPLUS2</t>
  </si>
  <si>
    <t>}</t>
  </si>
  <si>
    <t>7.02+millar edad</t>
  </si>
  <si>
    <t>2.15*factor Inv.</t>
  </si>
  <si>
    <t>1.61 * factor acc.</t>
  </si>
  <si>
    <t>1.99 * factor acc.</t>
  </si>
  <si>
    <t>2.41+millar edad</t>
  </si>
  <si>
    <t>2.15*2</t>
  </si>
  <si>
    <t>1.61 * 2</t>
  </si>
  <si>
    <t>1.99 * 2</t>
  </si>
  <si>
    <t>8.52*0.35</t>
  </si>
  <si>
    <t>2.41 + 1.5</t>
  </si>
  <si>
    <t>*100</t>
  </si>
  <si>
    <t>suma beneficios</t>
  </si>
  <si>
    <t>BIT</t>
  </si>
  <si>
    <t>suma aseg urada</t>
  </si>
  <si>
    <t>Gastos funerarios (titular, conyugue e hijos)</t>
  </si>
  <si>
    <t>Los valores de 0 y 1 es el equivalente al marcar el checkbox</t>
  </si>
  <si>
    <t>Todo lo marcado en amarillo son valores que pueden cambiar por el usuario</t>
  </si>
  <si>
    <t>Nomenclatura</t>
  </si>
  <si>
    <t xml:space="preserve">Suma Asegurada </t>
  </si>
  <si>
    <t>prima</t>
  </si>
  <si>
    <t>Cobertura basica por fallecimiento</t>
  </si>
  <si>
    <t>Lo marcado con naranja depende de las tablas, ya sea por edad o por ocupación</t>
  </si>
  <si>
    <t>Bit</t>
  </si>
  <si>
    <t>Cobertura por invalidez</t>
  </si>
  <si>
    <t xml:space="preserve">No se pueden </t>
  </si>
  <si>
    <t>Cobertura por muerte accidental</t>
  </si>
  <si>
    <t>elegir al mismo tiempo</t>
  </si>
  <si>
    <t>Cobertura por triple muerte accidental</t>
  </si>
  <si>
    <t>Cobertura Cancer Asegurado titular</t>
  </si>
  <si>
    <t>Cobertura Gastos funerarios</t>
  </si>
  <si>
    <t>Garantia Escolar</t>
  </si>
  <si>
    <t>La suma de ambas va a ser igual a BAS</t>
  </si>
  <si>
    <t xml:space="preserve"> Cobertura conyugal</t>
  </si>
  <si>
    <t>es igual al 35% de BAS</t>
  </si>
  <si>
    <t>Gastos Funerarios Conyugue</t>
  </si>
  <si>
    <t>CP</t>
  </si>
  <si>
    <t>Cobertura Cancer Plus (conyugue)</t>
  </si>
  <si>
    <t>Gastos Funerarios Hijo(s)</t>
  </si>
  <si>
    <t>BAC</t>
  </si>
  <si>
    <t>Cobertura Complementaria</t>
  </si>
  <si>
    <t>CAC1</t>
  </si>
  <si>
    <t>Cancer Plus complementario 1</t>
  </si>
  <si>
    <t>CAC2</t>
  </si>
  <si>
    <t>Cancer Plus complementario 2</t>
  </si>
  <si>
    <t>CAC3</t>
  </si>
  <si>
    <t>Cancer Plus complementario 3</t>
  </si>
  <si>
    <t>BAS  + MILLAR</t>
  </si>
  <si>
    <t>CII *FACTOR INV.</t>
  </si>
  <si>
    <t>CMA *MUERTE ACC.</t>
  </si>
  <si>
    <t>TIBE + FACT. ACC</t>
  </si>
  <si>
    <t>TIBA *MUERTE ACC.</t>
  </si>
  <si>
    <t>VALOR TABLA</t>
  </si>
  <si>
    <t>(BAS + MILLAR)*0.35= 2.46</t>
  </si>
  <si>
    <t>(BAS + MILLAR) *0.35</t>
  </si>
  <si>
    <t>(GE + MILLAR)</t>
  </si>
  <si>
    <t>CANCER PLUS</t>
  </si>
  <si>
    <t>TABLA DE HIJOS</t>
  </si>
  <si>
    <t>=</t>
  </si>
  <si>
    <t>= Suma de cada beneficio</t>
  </si>
  <si>
    <t xml:space="preserve">=Suma de BAS + GFA + GE +GFC + GFH </t>
  </si>
  <si>
    <t>=PRIMA ANUAL /   Suma de BENEFICIOS</t>
  </si>
  <si>
    <t>SUMA DE  BAS + BCAT + GFA + GE + BACY + GFC + CPC + GFH + COBCOMP + CPL1 + CPL2 + CPL3 + CPL</t>
  </si>
  <si>
    <t xml:space="preserve">BIT  =  </t>
  </si>
  <si>
    <t>PARTE PROPORCIONAL AL BIT * FACTOR INV</t>
  </si>
  <si>
    <t>Suma</t>
  </si>
  <si>
    <t xml:space="preserve">Proporcion </t>
  </si>
  <si>
    <t>= BAS*0.35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</si>
</sst>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_-* #,##0.00_-;\-* #,##0.00_-;_-* &quot;-&quot;??_-;_-@_-"/>
    <numFmt numFmtId="166" formatCode="#,##0_ ;[Red]\-#,##0\ "/>
    <numFmt numFmtId="167" formatCode="#,##0.0000"/>
  </numFmts>
  <fonts count="2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9"/>
      <name val="Arial"/>
      <family val="2"/>
    </font>
    <font>
      <b/>
      <sz val="8"/>
      <color indexed="10"/>
      <name val="Arial"/>
      <family val="2"/>
    </font>
    <font>
      <sz val="8"/>
      <name val="Arial"/>
      <family val="2"/>
    </font>
    <font>
      <sz val="10"/>
      <color theme="0"/>
      <name val="Calibri"/>
      <family val="2"/>
      <scheme val="minor"/>
    </font>
    <font>
      <sz val="20"/>
      <color theme="9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 tint="-4.9989318521683403E-2"/>
      <name val="Arial"/>
      <family val="2"/>
    </font>
    <font>
      <b/>
      <sz val="10"/>
      <color theme="0"/>
      <name val="Arial"/>
      <family val="2"/>
    </font>
    <font>
      <b/>
      <sz val="9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/>
    <xf numFmtId="0" fontId="2" fillId="0" borderId="1" xfId="0" applyFont="1" applyFill="1" applyBorder="1" applyAlignment="1">
      <alignment horizontal="centerContinuous" vertical="center"/>
    </xf>
    <xf numFmtId="0" fontId="2" fillId="0" borderId="2" xfId="0" applyFont="1" applyFill="1" applyBorder="1" applyAlignment="1">
      <alignment horizontal="centerContinuous" vertical="center"/>
    </xf>
    <xf numFmtId="0" fontId="2" fillId="0" borderId="3" xfId="0" applyFont="1" applyFill="1" applyBorder="1" applyAlignment="1">
      <alignment horizontal="centerContinuous" vertical="center"/>
    </xf>
    <xf numFmtId="3" fontId="1" fillId="2" borderId="4" xfId="0" applyNumberFormat="1" applyFont="1" applyFill="1" applyBorder="1" applyAlignment="1" applyProtection="1">
      <alignment horizontal="center"/>
      <protection hidden="1"/>
    </xf>
    <xf numFmtId="4" fontId="3" fillId="0" borderId="4" xfId="0" applyNumberFormat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 applyProtection="1">
      <alignment horizontal="left" vertical="center"/>
      <protection hidden="1"/>
    </xf>
    <xf numFmtId="0" fontId="1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0" borderId="7" xfId="0" applyFont="1" applyBorder="1" applyAlignment="1" applyProtection="1">
      <alignment horizontal="left" vertical="center"/>
      <protection hidden="1"/>
    </xf>
    <xf numFmtId="3" fontId="7" fillId="0" borderId="8" xfId="0" applyNumberFormat="1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left" vertical="center"/>
      <protection hidden="1"/>
    </xf>
    <xf numFmtId="3" fontId="7" fillId="4" borderId="9" xfId="0" applyNumberFormat="1" applyFont="1" applyFill="1" applyBorder="1" applyAlignment="1">
      <alignment horizontal="left" vertical="center"/>
    </xf>
    <xf numFmtId="3" fontId="7" fillId="4" borderId="9" xfId="0" applyNumberFormat="1" applyFont="1" applyFill="1" applyBorder="1" applyAlignment="1">
      <alignment horizontal="center" vertical="center"/>
    </xf>
    <xf numFmtId="3" fontId="7" fillId="0" borderId="9" xfId="0" applyNumberFormat="1" applyFont="1" applyFill="1" applyBorder="1" applyAlignment="1">
      <alignment horizontal="center" vertical="center"/>
    </xf>
    <xf numFmtId="0" fontId="6" fillId="0" borderId="3" xfId="0" applyFont="1" applyBorder="1" applyAlignment="1" applyProtection="1">
      <alignment horizontal="left" vertical="center"/>
      <protection hidden="1"/>
    </xf>
    <xf numFmtId="3" fontId="7" fillId="0" borderId="10" xfId="0" applyNumberFormat="1" applyFont="1" applyFill="1" applyBorder="1" applyAlignment="1">
      <alignment horizontal="center" vertical="center"/>
    </xf>
    <xf numFmtId="0" fontId="6" fillId="0" borderId="0" xfId="0" applyFont="1" applyBorder="1" applyAlignment="1" applyProtection="1">
      <alignment horizontal="left" vertical="center"/>
      <protection hidden="1"/>
    </xf>
    <xf numFmtId="3" fontId="3" fillId="0" borderId="0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vertical="center"/>
      <protection hidden="1"/>
    </xf>
    <xf numFmtId="0" fontId="3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64" fontId="7" fillId="0" borderId="0" xfId="1" applyNumberFormat="1" applyFont="1" applyFill="1" applyBorder="1" applyAlignment="1">
      <alignment horizontal="right" vertical="center"/>
    </xf>
    <xf numFmtId="1" fontId="7" fillId="0" borderId="0" xfId="1" applyNumberFormat="1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  <xf numFmtId="0" fontId="6" fillId="3" borderId="11" xfId="0" applyFont="1" applyFill="1" applyBorder="1" applyAlignment="1">
      <alignment horizontal="centerContinuous" vertical="top"/>
    </xf>
    <xf numFmtId="0" fontId="9" fillId="3" borderId="12" xfId="0" applyFont="1" applyFill="1" applyBorder="1" applyAlignment="1">
      <alignment horizontal="centerContinuous" vertical="center"/>
    </xf>
    <xf numFmtId="0" fontId="7" fillId="3" borderId="12" xfId="0" applyFont="1" applyFill="1" applyBorder="1" applyAlignment="1">
      <alignment horizontal="centerContinuous" vertical="center"/>
    </xf>
    <xf numFmtId="4" fontId="3" fillId="0" borderId="13" xfId="0" applyNumberFormat="1" applyFont="1" applyFill="1" applyBorder="1" applyAlignment="1">
      <alignment horizontal="center" vertical="center"/>
    </xf>
    <xf numFmtId="4" fontId="3" fillId="0" borderId="9" xfId="0" applyNumberFormat="1" applyFont="1" applyFill="1" applyBorder="1" applyAlignment="1">
      <alignment horizontal="center" vertical="center"/>
    </xf>
    <xf numFmtId="4" fontId="3" fillId="0" borderId="10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2" fillId="3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Continuous" vertical="center"/>
    </xf>
    <xf numFmtId="0" fontId="2" fillId="0" borderId="7" xfId="0" applyFont="1" applyFill="1" applyBorder="1" applyAlignment="1">
      <alignment horizontal="centerContinuous" vertical="center"/>
    </xf>
    <xf numFmtId="4" fontId="3" fillId="0" borderId="8" xfId="0" applyNumberFormat="1" applyFont="1" applyFill="1" applyBorder="1" applyAlignment="1">
      <alignment horizontal="center" vertical="center"/>
    </xf>
    <xf numFmtId="167" fontId="3" fillId="0" borderId="8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 applyProtection="1">
      <alignment horizontal="centerContinuous" vertical="center"/>
      <protection hidden="1"/>
    </xf>
    <xf numFmtId="3" fontId="1" fillId="2" borderId="14" xfId="0" applyNumberFormat="1" applyFont="1" applyFill="1" applyBorder="1" applyAlignment="1" applyProtection="1">
      <alignment horizontal="center"/>
      <protection hidden="1"/>
    </xf>
    <xf numFmtId="49" fontId="1" fillId="2" borderId="14" xfId="0" applyNumberFormat="1" applyFont="1" applyFill="1" applyBorder="1" applyAlignment="1" applyProtection="1">
      <alignment horizontal="center"/>
      <protection hidden="1"/>
    </xf>
    <xf numFmtId="166" fontId="3" fillId="5" borderId="0" xfId="0" applyNumberFormat="1" applyFont="1" applyFill="1" applyBorder="1" applyAlignment="1">
      <alignment horizontal="center" vertical="center"/>
    </xf>
    <xf numFmtId="4" fontId="3" fillId="5" borderId="0" xfId="0" applyNumberFormat="1" applyFont="1" applyFill="1" applyBorder="1" applyAlignment="1">
      <alignment horizontal="center" vertical="center"/>
    </xf>
    <xf numFmtId="0" fontId="5" fillId="6" borderId="0" xfId="0" applyFont="1" applyFill="1"/>
    <xf numFmtId="3" fontId="1" fillId="2" borderId="14" xfId="0" applyNumberFormat="1" applyFont="1" applyFill="1" applyBorder="1" applyAlignment="1" applyProtection="1">
      <alignment horizontal="center" vertical="top"/>
      <protection hidden="1"/>
    </xf>
    <xf numFmtId="0" fontId="1" fillId="2" borderId="14" xfId="0" applyFont="1" applyFill="1" applyBorder="1" applyAlignment="1" applyProtection="1">
      <alignment horizontal="center" vertical="top"/>
      <protection hidden="1"/>
    </xf>
    <xf numFmtId="3" fontId="1" fillId="2" borderId="14" xfId="0" applyNumberFormat="1" applyFont="1" applyFill="1" applyBorder="1" applyAlignment="1" applyProtection="1">
      <alignment horizontal="center" vertical="top" wrapText="1"/>
      <protection hidden="1"/>
    </xf>
    <xf numFmtId="4" fontId="0" fillId="0" borderId="0" xfId="0" applyNumberFormat="1" applyAlignment="1">
      <alignment horizontal="center" vertical="top"/>
    </xf>
    <xf numFmtId="4" fontId="0" fillId="0" borderId="0" xfId="0" applyNumberFormat="1" applyAlignment="1">
      <alignment horizontal="center"/>
    </xf>
    <xf numFmtId="3" fontId="1" fillId="2" borderId="14" xfId="0" applyNumberFormat="1" applyFont="1" applyFill="1" applyBorder="1" applyAlignment="1" applyProtection="1">
      <alignment horizontal="center" wrapText="1"/>
      <protection hidden="1"/>
    </xf>
    <xf numFmtId="0" fontId="10" fillId="6" borderId="0" xfId="0" applyFont="1" applyFill="1"/>
    <xf numFmtId="49" fontId="1" fillId="2" borderId="14" xfId="0" applyNumberFormat="1" applyFont="1" applyFill="1" applyBorder="1" applyAlignment="1" applyProtection="1">
      <alignment horizontal="center" vertical="top"/>
      <protection hidden="1"/>
    </xf>
    <xf numFmtId="0" fontId="0" fillId="4" borderId="0" xfId="0" applyFill="1"/>
    <xf numFmtId="0" fontId="1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15" xfId="0" applyFill="1" applyBorder="1" applyAlignment="1">
      <alignment horizontal="center" vertical="top"/>
    </xf>
    <xf numFmtId="0" fontId="0" fillId="4" borderId="16" xfId="0" applyFill="1" applyBorder="1" applyAlignment="1">
      <alignment horizontal="center" vertical="top"/>
    </xf>
    <xf numFmtId="0" fontId="0" fillId="4" borderId="17" xfId="0" applyFill="1" applyBorder="1" applyAlignment="1">
      <alignment horizontal="center" vertical="top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4" fillId="7" borderId="20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7" borderId="19" xfId="0" applyFont="1" applyFill="1" applyBorder="1" applyAlignment="1">
      <alignment horizontal="center" vertical="center"/>
    </xf>
    <xf numFmtId="0" fontId="15" fillId="4" borderId="20" xfId="0" applyFont="1" applyFill="1" applyBorder="1" applyAlignment="1">
      <alignment horizontal="center" vertical="center"/>
    </xf>
    <xf numFmtId="0" fontId="12" fillId="8" borderId="22" xfId="0" applyFont="1" applyFill="1" applyBorder="1" applyAlignment="1">
      <alignment horizontal="center" vertical="center"/>
    </xf>
    <xf numFmtId="0" fontId="0" fillId="8" borderId="20" xfId="0" applyFill="1" applyBorder="1"/>
    <xf numFmtId="0" fontId="12" fillId="8" borderId="20" xfId="0" applyFont="1" applyFill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4" fontId="0" fillId="9" borderId="0" xfId="0" applyNumberFormat="1" applyFill="1"/>
    <xf numFmtId="0" fontId="0" fillId="0" borderId="0" xfId="0" applyFill="1"/>
    <xf numFmtId="0" fontId="1" fillId="0" borderId="0" xfId="0" applyFont="1" applyFill="1" applyBorder="1" applyAlignment="1" applyProtection="1">
      <alignment horizontal="centerContinuous" vertical="center"/>
      <protection hidden="1"/>
    </xf>
    <xf numFmtId="3" fontId="1" fillId="0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Border="1"/>
    <xf numFmtId="0" fontId="2" fillId="0" borderId="0" xfId="0" applyFont="1" applyFill="1" applyBorder="1" applyAlignment="1">
      <alignment horizontal="centerContinuous" vertical="center"/>
    </xf>
    <xf numFmtId="0" fontId="0" fillId="0" borderId="0" xfId="0" applyFill="1" applyBorder="1"/>
    <xf numFmtId="4" fontId="0" fillId="10" borderId="0" xfId="0" applyNumberFormat="1" applyFill="1"/>
    <xf numFmtId="0" fontId="16" fillId="0" borderId="0" xfId="0" applyFont="1" applyFill="1" applyBorder="1"/>
    <xf numFmtId="0" fontId="5" fillId="7" borderId="0" xfId="0" applyFont="1" applyFill="1" applyBorder="1"/>
    <xf numFmtId="4" fontId="0" fillId="0" borderId="0" xfId="0" applyNumberFormat="1" applyFill="1" applyBorder="1"/>
    <xf numFmtId="0" fontId="0" fillId="8" borderId="0" xfId="0" applyFill="1"/>
    <xf numFmtId="0" fontId="0" fillId="11" borderId="0" xfId="0" applyFill="1" applyBorder="1"/>
    <xf numFmtId="0" fontId="17" fillId="0" borderId="0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 vertical="center"/>
    </xf>
    <xf numFmtId="49" fontId="0" fillId="8" borderId="20" xfId="0" applyNumberFormat="1" applyFill="1" applyBorder="1"/>
    <xf numFmtId="49" fontId="12" fillId="8" borderId="24" xfId="0" applyNumberFormat="1" applyFont="1" applyFill="1" applyBorder="1" applyAlignment="1">
      <alignment horizontal="center" vertical="center"/>
    </xf>
    <xf numFmtId="0" fontId="16" fillId="0" borderId="0" xfId="0" applyFont="1"/>
    <xf numFmtId="0" fontId="19" fillId="0" borderId="0" xfId="0" applyFont="1"/>
    <xf numFmtId="49" fontId="0" fillId="0" borderId="0" xfId="0" applyNumberFormat="1"/>
    <xf numFmtId="0" fontId="20" fillId="7" borderId="0" xfId="0" applyFont="1" applyFill="1" applyBorder="1"/>
    <xf numFmtId="0" fontId="20" fillId="7" borderId="0" xfId="0" applyFont="1" applyFill="1" applyBorder="1" applyAlignment="1"/>
    <xf numFmtId="0" fontId="17" fillId="0" borderId="0" xfId="0" applyFont="1" applyFill="1" applyBorder="1" applyAlignment="1">
      <alignment horizontal="left" vertical="top"/>
    </xf>
    <xf numFmtId="4" fontId="18" fillId="0" borderId="0" xfId="0" applyNumberFormat="1" applyFont="1" applyBorder="1"/>
    <xf numFmtId="0" fontId="16" fillId="7" borderId="0" xfId="0" applyFont="1" applyFill="1" applyBorder="1"/>
    <xf numFmtId="4" fontId="16" fillId="7" borderId="0" xfId="0" applyNumberFormat="1" applyFont="1" applyFill="1" applyBorder="1"/>
    <xf numFmtId="4" fontId="16" fillId="0" borderId="0" xfId="0" applyNumberFormat="1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8" xfId="0" applyFill="1" applyBorder="1"/>
    <xf numFmtId="0" fontId="17" fillId="0" borderId="28" xfId="0" applyFont="1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3" fontId="1" fillId="4" borderId="14" xfId="0" applyNumberFormat="1" applyFont="1" applyFill="1" applyBorder="1" applyAlignment="1" applyProtection="1">
      <alignment horizontal="center" vertical="top"/>
      <protection hidden="1"/>
    </xf>
    <xf numFmtId="3" fontId="1" fillId="4" borderId="14" xfId="0" applyNumberFormat="1" applyFont="1" applyFill="1" applyBorder="1" applyAlignment="1" applyProtection="1">
      <alignment horizontal="center" vertical="top" wrapText="1"/>
      <protection hidden="1"/>
    </xf>
    <xf numFmtId="0" fontId="11" fillId="0" borderId="0" xfId="0" applyFont="1" applyAlignment="1">
      <alignment horizontal="center"/>
    </xf>
    <xf numFmtId="0" fontId="1" fillId="4" borderId="14" xfId="0" applyNumberFormat="1" applyFont="1" applyFill="1" applyBorder="1" applyAlignment="1" applyProtection="1">
      <alignment horizontal="center" vertical="top"/>
      <protection hidden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449036</xdr:colOff>
      <xdr:row>13</xdr:row>
      <xdr:rowOff>312965</xdr:rowOff>
    </xdr:from>
    <xdr:to>
      <xdr:col>16</xdr:col>
      <xdr:colOff>489857</xdr:colOff>
      <xdr:row>20</xdr:row>
      <xdr:rowOff>122465</xdr:rowOff>
    </xdr:to>
    <xdr:cxnSp macro="">
      <xdr:nvCxnSpPr>
        <xdr:cNvPr id="3" name="2 Conector recto de flecha"/>
        <xdr:cNvCxnSpPr/>
      </xdr:nvCxnSpPr>
      <xdr:spPr>
        <a:xfrm>
          <a:off x="9783536" y="2816679"/>
          <a:ext cx="5374821" cy="1319893"/>
        </a:xfrm>
        <a:prstGeom prst="straightConnector1">
          <a:avLst/>
        </a:prstGeom>
        <a:ln w="25400">
          <a:solidFill>
            <a:srgbClr val="FF0000"/>
          </a:solidFill>
          <a:tailEnd type="stealth" w="lg" len="lg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zoomScale="60" zoomScaleNormal="60" workbookViewId="0">
      <selection activeCell="B1" sqref="B1:B57"/>
    </sheetView>
  </sheetViews>
  <sheetFormatPr baseColWidth="10" defaultRowHeight="15" x14ac:dyDescent="0.25"/>
  <sheetData>
    <row r="1" spans="1:2" x14ac:dyDescent="0.25">
      <c r="A1" s="1"/>
      <c r="B1" s="5" t="s">
        <v>0</v>
      </c>
    </row>
    <row r="2" spans="1:2" x14ac:dyDescent="0.25">
      <c r="A2" s="2">
        <v>15</v>
      </c>
      <c r="B2" s="6">
        <v>2.39</v>
      </c>
    </row>
    <row r="3" spans="1:2" x14ac:dyDescent="0.25">
      <c r="A3" s="3">
        <v>16</v>
      </c>
      <c r="B3" s="6">
        <v>2.4300000000000002</v>
      </c>
    </row>
    <row r="4" spans="1:2" x14ac:dyDescent="0.25">
      <c r="A4" s="3">
        <v>17</v>
      </c>
      <c r="B4" s="6">
        <v>2.48</v>
      </c>
    </row>
    <row r="5" spans="1:2" x14ac:dyDescent="0.25">
      <c r="A5" s="3">
        <v>18</v>
      </c>
      <c r="B5" s="7">
        <v>2.52</v>
      </c>
    </row>
    <row r="6" spans="1:2" x14ac:dyDescent="0.25">
      <c r="A6" s="3">
        <v>19</v>
      </c>
      <c r="B6" s="7">
        <v>2.56</v>
      </c>
    </row>
    <row r="7" spans="1:2" x14ac:dyDescent="0.25">
      <c r="A7" s="3">
        <v>20</v>
      </c>
      <c r="B7" s="7">
        <v>2.61</v>
      </c>
    </row>
    <row r="8" spans="1:2" x14ac:dyDescent="0.25">
      <c r="A8" s="3">
        <v>21</v>
      </c>
      <c r="B8" s="7">
        <v>2.63</v>
      </c>
    </row>
    <row r="9" spans="1:2" x14ac:dyDescent="0.25">
      <c r="A9" s="3">
        <v>22</v>
      </c>
      <c r="B9" s="7">
        <v>2.64</v>
      </c>
    </row>
    <row r="10" spans="1:2" x14ac:dyDescent="0.25">
      <c r="A10" s="3">
        <v>23</v>
      </c>
      <c r="B10" s="7">
        <v>2.66</v>
      </c>
    </row>
    <row r="11" spans="1:2" x14ac:dyDescent="0.25">
      <c r="A11" s="3">
        <v>24</v>
      </c>
      <c r="B11" s="7">
        <v>2.67</v>
      </c>
    </row>
    <row r="12" spans="1:2" x14ac:dyDescent="0.25">
      <c r="A12" s="3">
        <v>25</v>
      </c>
      <c r="B12" s="7">
        <v>2.69</v>
      </c>
    </row>
    <row r="13" spans="1:2" x14ac:dyDescent="0.25">
      <c r="A13" s="3">
        <v>26</v>
      </c>
      <c r="B13" s="7">
        <v>2.86</v>
      </c>
    </row>
    <row r="14" spans="1:2" x14ac:dyDescent="0.25">
      <c r="A14" s="3">
        <v>27</v>
      </c>
      <c r="B14" s="7">
        <v>3.04</v>
      </c>
    </row>
    <row r="15" spans="1:2" x14ac:dyDescent="0.25">
      <c r="A15" s="3">
        <v>28</v>
      </c>
      <c r="B15" s="7">
        <v>3.25</v>
      </c>
    </row>
    <row r="16" spans="1:2" x14ac:dyDescent="0.25">
      <c r="A16" s="3">
        <v>29</v>
      </c>
      <c r="B16" s="7">
        <v>3.44</v>
      </c>
    </row>
    <row r="17" spans="1:2" x14ac:dyDescent="0.25">
      <c r="A17" s="3">
        <v>30</v>
      </c>
      <c r="B17" s="7">
        <v>3.67</v>
      </c>
    </row>
    <row r="18" spans="1:2" x14ac:dyDescent="0.25">
      <c r="A18" s="3">
        <v>31</v>
      </c>
      <c r="B18" s="7">
        <v>3.88</v>
      </c>
    </row>
    <row r="19" spans="1:2" x14ac:dyDescent="0.25">
      <c r="A19" s="3">
        <v>32</v>
      </c>
      <c r="B19" s="7">
        <v>4.13</v>
      </c>
    </row>
    <row r="20" spans="1:2" x14ac:dyDescent="0.25">
      <c r="A20" s="3">
        <v>33</v>
      </c>
      <c r="B20" s="7">
        <v>4.38</v>
      </c>
    </row>
    <row r="21" spans="1:2" x14ac:dyDescent="0.25">
      <c r="A21" s="3">
        <v>34</v>
      </c>
      <c r="B21" s="7">
        <v>4.6399999999999997</v>
      </c>
    </row>
    <row r="22" spans="1:2" x14ac:dyDescent="0.25">
      <c r="A22" s="3">
        <v>35</v>
      </c>
      <c r="B22" s="7">
        <v>4.92</v>
      </c>
    </row>
    <row r="23" spans="1:2" x14ac:dyDescent="0.25">
      <c r="A23" s="3">
        <v>36</v>
      </c>
      <c r="B23" s="7">
        <v>5.13</v>
      </c>
    </row>
    <row r="24" spans="1:2" x14ac:dyDescent="0.25">
      <c r="A24" s="3">
        <v>37</v>
      </c>
      <c r="B24" s="7">
        <v>5.34</v>
      </c>
    </row>
    <row r="25" spans="1:2" x14ac:dyDescent="0.25">
      <c r="A25" s="3">
        <v>38</v>
      </c>
      <c r="B25" s="7">
        <v>5.58</v>
      </c>
    </row>
    <row r="26" spans="1:2" x14ac:dyDescent="0.25">
      <c r="A26" s="3">
        <v>39</v>
      </c>
      <c r="B26" s="7">
        <v>5.81</v>
      </c>
    </row>
    <row r="27" spans="1:2" x14ac:dyDescent="0.25">
      <c r="A27" s="3">
        <v>40</v>
      </c>
      <c r="B27" s="7">
        <v>6.06</v>
      </c>
    </row>
    <row r="28" spans="1:2" x14ac:dyDescent="0.25">
      <c r="A28" s="3">
        <v>41</v>
      </c>
      <c r="B28" s="7">
        <v>6.46</v>
      </c>
    </row>
    <row r="29" spans="1:2" x14ac:dyDescent="0.25">
      <c r="A29" s="3">
        <v>42</v>
      </c>
      <c r="B29" s="7">
        <v>6.89</v>
      </c>
    </row>
    <row r="30" spans="1:2" x14ac:dyDescent="0.25">
      <c r="A30" s="3">
        <v>43</v>
      </c>
      <c r="B30" s="7">
        <v>7.34</v>
      </c>
    </row>
    <row r="31" spans="1:2" x14ac:dyDescent="0.25">
      <c r="A31" s="3">
        <v>44</v>
      </c>
      <c r="B31" s="7">
        <v>7.82</v>
      </c>
    </row>
    <row r="32" spans="1:2" x14ac:dyDescent="0.25">
      <c r="A32" s="3">
        <v>45</v>
      </c>
      <c r="B32" s="7">
        <v>8.34</v>
      </c>
    </row>
    <row r="33" spans="1:2" x14ac:dyDescent="0.25">
      <c r="A33" s="3">
        <v>46</v>
      </c>
      <c r="B33" s="7">
        <v>8.75</v>
      </c>
    </row>
    <row r="34" spans="1:2" x14ac:dyDescent="0.25">
      <c r="A34" s="3">
        <v>47</v>
      </c>
      <c r="B34" s="7">
        <v>9.18</v>
      </c>
    </row>
    <row r="35" spans="1:2" x14ac:dyDescent="0.25">
      <c r="A35" s="3">
        <v>48</v>
      </c>
      <c r="B35" s="7">
        <v>9.61</v>
      </c>
    </row>
    <row r="36" spans="1:2" x14ac:dyDescent="0.25">
      <c r="A36" s="3">
        <v>49</v>
      </c>
      <c r="B36" s="7">
        <v>10.08</v>
      </c>
    </row>
    <row r="37" spans="1:2" x14ac:dyDescent="0.25">
      <c r="A37" s="3">
        <v>50</v>
      </c>
      <c r="B37" s="7">
        <v>10.57</v>
      </c>
    </row>
    <row r="38" spans="1:2" x14ac:dyDescent="0.25">
      <c r="A38" s="3">
        <v>51</v>
      </c>
      <c r="B38" s="7">
        <v>11.06</v>
      </c>
    </row>
    <row r="39" spans="1:2" x14ac:dyDescent="0.25">
      <c r="A39" s="3">
        <v>52</v>
      </c>
      <c r="B39" s="7">
        <v>11.57</v>
      </c>
    </row>
    <row r="40" spans="1:2" x14ac:dyDescent="0.25">
      <c r="A40" s="3">
        <v>53</v>
      </c>
      <c r="B40" s="7">
        <v>12.1</v>
      </c>
    </row>
    <row r="41" spans="1:2" x14ac:dyDescent="0.25">
      <c r="A41" s="3">
        <v>54</v>
      </c>
      <c r="B41" s="7">
        <v>12.67</v>
      </c>
    </row>
    <row r="42" spans="1:2" x14ac:dyDescent="0.25">
      <c r="A42" s="3">
        <v>55</v>
      </c>
      <c r="B42" s="7">
        <v>13.26</v>
      </c>
    </row>
    <row r="43" spans="1:2" x14ac:dyDescent="0.25">
      <c r="A43" s="3">
        <v>56</v>
      </c>
      <c r="B43" s="7">
        <v>14.07</v>
      </c>
    </row>
    <row r="44" spans="1:2" x14ac:dyDescent="0.25">
      <c r="A44" s="3">
        <v>57</v>
      </c>
      <c r="B44" s="7">
        <v>14.93</v>
      </c>
    </row>
    <row r="45" spans="1:2" x14ac:dyDescent="0.25">
      <c r="A45" s="3">
        <v>58</v>
      </c>
      <c r="B45" s="8">
        <v>15.85</v>
      </c>
    </row>
    <row r="46" spans="1:2" x14ac:dyDescent="0.25">
      <c r="A46" s="3">
        <v>59</v>
      </c>
      <c r="B46" s="7">
        <v>16.829999999999998</v>
      </c>
    </row>
    <row r="47" spans="1:2" x14ac:dyDescent="0.25">
      <c r="A47" s="3">
        <v>60</v>
      </c>
      <c r="B47" s="7">
        <v>17.87</v>
      </c>
    </row>
    <row r="48" spans="1:2" x14ac:dyDescent="0.25">
      <c r="A48" s="3">
        <v>61</v>
      </c>
      <c r="B48" s="7">
        <v>18.84</v>
      </c>
    </row>
    <row r="49" spans="1:2" x14ac:dyDescent="0.25">
      <c r="A49" s="3">
        <v>62</v>
      </c>
      <c r="B49" s="7">
        <v>19.86</v>
      </c>
    </row>
    <row r="50" spans="1:2" x14ac:dyDescent="0.25">
      <c r="A50" s="3">
        <v>63</v>
      </c>
      <c r="B50" s="7">
        <v>20.95</v>
      </c>
    </row>
    <row r="51" spans="1:2" x14ac:dyDescent="0.25">
      <c r="A51" s="3">
        <v>64</v>
      </c>
      <c r="B51" s="7">
        <v>22.11</v>
      </c>
    </row>
    <row r="52" spans="1:2" x14ac:dyDescent="0.25">
      <c r="A52" s="3">
        <v>65</v>
      </c>
      <c r="B52" s="7">
        <v>23.33</v>
      </c>
    </row>
    <row r="53" spans="1:2" x14ac:dyDescent="0.25">
      <c r="A53" s="3">
        <v>66</v>
      </c>
      <c r="B53" s="7">
        <v>0</v>
      </c>
    </row>
    <row r="54" spans="1:2" x14ac:dyDescent="0.25">
      <c r="A54" s="3">
        <v>67</v>
      </c>
      <c r="B54" s="7">
        <v>0</v>
      </c>
    </row>
    <row r="55" spans="1:2" x14ac:dyDescent="0.25">
      <c r="A55" s="3">
        <v>68</v>
      </c>
      <c r="B55" s="7">
        <v>0</v>
      </c>
    </row>
    <row r="56" spans="1:2" x14ac:dyDescent="0.25">
      <c r="A56" s="3">
        <v>69</v>
      </c>
      <c r="B56" s="7">
        <v>0</v>
      </c>
    </row>
    <row r="57" spans="1:2" ht="15.75" thickBot="1" x14ac:dyDescent="0.3">
      <c r="A57" s="4">
        <v>70</v>
      </c>
      <c r="B5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opLeftCell="B13" zoomScaleNormal="100" workbookViewId="0">
      <selection activeCell="H16" sqref="H16"/>
    </sheetView>
  </sheetViews>
  <sheetFormatPr baseColWidth="10" defaultRowHeight="15" x14ac:dyDescent="0.25"/>
  <cols>
    <col min="7" max="7" width="12.42578125" bestFit="1" customWidth="1"/>
    <col min="9" max="9" width="11.42578125" style="1"/>
    <col min="12" max="12" width="11.42578125" style="1"/>
    <col min="13" max="13" width="13.7109375" style="1" customWidth="1"/>
    <col min="15" max="16" width="11.42578125" style="1"/>
  </cols>
  <sheetData>
    <row r="1" spans="1:19" x14ac:dyDescent="0.25">
      <c r="A1" s="9" t="s">
        <v>1</v>
      </c>
      <c r="B1" s="10"/>
      <c r="C1" s="11"/>
      <c r="D1" s="11"/>
      <c r="E1" s="11"/>
      <c r="F1" s="11"/>
      <c r="G1" s="11"/>
      <c r="H1" s="11"/>
      <c r="I1" s="38"/>
      <c r="K1" s="1"/>
      <c r="N1" s="1"/>
      <c r="Q1" s="1"/>
      <c r="R1" s="1"/>
      <c r="S1" s="1"/>
    </row>
    <row r="2" spans="1:19" x14ac:dyDescent="0.25">
      <c r="A2" s="12" t="s">
        <v>2</v>
      </c>
      <c r="B2" s="13"/>
      <c r="C2" s="13"/>
      <c r="D2" s="13"/>
      <c r="E2" s="13"/>
      <c r="F2" s="13"/>
      <c r="G2" s="13"/>
      <c r="H2" s="13"/>
      <c r="I2" s="22"/>
      <c r="K2" s="1"/>
      <c r="N2" s="1"/>
      <c r="Q2" s="1"/>
      <c r="R2" s="1"/>
      <c r="S2" s="1"/>
    </row>
    <row r="3" spans="1:19" x14ac:dyDescent="0.25">
      <c r="A3" s="14" t="s">
        <v>3</v>
      </c>
      <c r="B3" s="15"/>
      <c r="C3" s="16" t="s">
        <v>4</v>
      </c>
      <c r="D3" s="16"/>
      <c r="E3" s="16"/>
      <c r="F3" s="16"/>
      <c r="G3" s="16"/>
      <c r="H3" s="17"/>
      <c r="I3" s="22"/>
      <c r="K3" s="1"/>
      <c r="N3" s="1"/>
      <c r="Q3" s="1"/>
      <c r="R3" s="1"/>
      <c r="S3" s="1"/>
    </row>
    <row r="4" spans="1:19" x14ac:dyDescent="0.25">
      <c r="A4" s="14" t="s">
        <v>5</v>
      </c>
      <c r="B4" s="15" t="s">
        <v>6</v>
      </c>
      <c r="C4" s="16"/>
      <c r="D4" s="16"/>
      <c r="E4" s="16"/>
      <c r="F4" s="16"/>
      <c r="G4" s="16"/>
      <c r="H4" s="17"/>
      <c r="I4" s="22"/>
      <c r="K4" s="1"/>
      <c r="N4" s="1"/>
      <c r="Q4" s="1"/>
      <c r="R4" s="1"/>
      <c r="S4" s="1"/>
    </row>
    <row r="5" spans="1:19" x14ac:dyDescent="0.25">
      <c r="A5" s="14" t="s">
        <v>7</v>
      </c>
      <c r="B5" s="17"/>
      <c r="C5" s="17"/>
      <c r="D5" s="17"/>
      <c r="E5" s="17"/>
      <c r="F5" s="17"/>
      <c r="G5" s="17"/>
      <c r="H5" s="17"/>
      <c r="I5" s="22"/>
      <c r="K5" s="1"/>
      <c r="N5" s="1"/>
      <c r="Q5" s="1"/>
      <c r="R5" s="1"/>
      <c r="S5" s="1"/>
    </row>
    <row r="6" spans="1:19" x14ac:dyDescent="0.25">
      <c r="A6" s="14" t="s">
        <v>8</v>
      </c>
      <c r="B6" s="17"/>
      <c r="C6" s="17"/>
      <c r="D6" s="17"/>
      <c r="E6" s="17"/>
      <c r="F6" s="17"/>
      <c r="G6" s="17"/>
      <c r="H6" s="17"/>
      <c r="I6" s="22"/>
      <c r="K6" s="1"/>
      <c r="N6" s="1"/>
      <c r="Q6" s="1"/>
      <c r="R6" s="1"/>
      <c r="S6" s="1"/>
    </row>
    <row r="7" spans="1:19" x14ac:dyDescent="0.25">
      <c r="A7" s="14" t="s">
        <v>9</v>
      </c>
      <c r="B7" s="17"/>
      <c r="C7" s="17"/>
      <c r="D7" s="17"/>
      <c r="E7" s="17"/>
      <c r="F7" s="17"/>
      <c r="G7" s="17"/>
      <c r="H7" s="17"/>
      <c r="I7" s="22"/>
      <c r="K7" s="1"/>
      <c r="N7" s="1"/>
      <c r="Q7" s="1"/>
      <c r="R7" s="1"/>
      <c r="S7" s="1"/>
    </row>
    <row r="8" spans="1:19" x14ac:dyDescent="0.25">
      <c r="A8" s="14" t="s">
        <v>10</v>
      </c>
      <c r="B8" s="17"/>
      <c r="C8" s="17"/>
      <c r="D8" s="17"/>
      <c r="E8" s="17"/>
      <c r="F8" s="17"/>
      <c r="G8" s="17"/>
      <c r="H8" s="17"/>
      <c r="I8" s="22"/>
      <c r="K8" s="1"/>
      <c r="N8" s="1"/>
      <c r="Q8" s="1"/>
      <c r="R8" s="1"/>
      <c r="S8" s="1"/>
    </row>
    <row r="9" spans="1:19" ht="15.75" thickBot="1" x14ac:dyDescent="0.3">
      <c r="A9" s="18" t="s">
        <v>11</v>
      </c>
      <c r="B9" s="19"/>
      <c r="C9" s="19"/>
      <c r="D9" s="19"/>
      <c r="E9" s="19"/>
      <c r="F9" s="19"/>
      <c r="G9" s="19"/>
      <c r="H9" s="19"/>
      <c r="I9" s="22"/>
      <c r="K9" s="1"/>
      <c r="N9" s="1"/>
      <c r="Q9" s="1"/>
      <c r="R9" s="1"/>
      <c r="S9" s="1"/>
    </row>
    <row r="10" spans="1:19" x14ac:dyDescent="0.25">
      <c r="A10" s="20"/>
      <c r="B10" s="21"/>
      <c r="C10" s="22"/>
      <c r="D10" s="22"/>
      <c r="E10" s="22"/>
      <c r="F10" s="22"/>
      <c r="G10" s="22"/>
      <c r="H10" s="22"/>
      <c r="I10" s="22"/>
      <c r="K10" s="1"/>
      <c r="N10" s="1"/>
      <c r="Q10" s="1"/>
      <c r="R10" s="1"/>
      <c r="S10" s="1"/>
    </row>
    <row r="11" spans="1:19" x14ac:dyDescent="0.25">
      <c r="A11" s="23" t="s">
        <v>12</v>
      </c>
      <c r="B11" s="24"/>
      <c r="C11" s="25"/>
      <c r="D11" s="26"/>
      <c r="E11" s="27"/>
      <c r="F11" s="27"/>
      <c r="G11" s="28"/>
      <c r="H11" s="29"/>
      <c r="I11" s="29"/>
      <c r="K11" s="1"/>
      <c r="N11" s="1"/>
      <c r="Q11" s="1"/>
      <c r="R11" s="1"/>
      <c r="S11" s="1"/>
    </row>
    <row r="12" spans="1:19" ht="15.75" thickBot="1" x14ac:dyDescent="0.3">
      <c r="A12" s="30"/>
      <c r="B12" s="24"/>
      <c r="C12" s="25"/>
      <c r="D12" s="26"/>
      <c r="E12" s="27"/>
      <c r="F12" s="27"/>
      <c r="G12" s="28"/>
      <c r="H12" s="29"/>
      <c r="I12" s="29"/>
      <c r="K12" s="1"/>
      <c r="N12" s="1"/>
      <c r="Q12" s="1"/>
      <c r="R12" s="1"/>
      <c r="S12" s="1"/>
    </row>
    <row r="13" spans="1:19" x14ac:dyDescent="0.25">
      <c r="A13" s="31" t="s">
        <v>13</v>
      </c>
      <c r="B13" s="32"/>
      <c r="C13" s="33"/>
      <c r="D13" s="33"/>
      <c r="E13" s="33"/>
      <c r="F13" s="33"/>
      <c r="G13" s="32"/>
      <c r="H13" s="32"/>
      <c r="I13" s="32"/>
      <c r="J13" s="32"/>
      <c r="K13" s="32"/>
      <c r="L13" s="32"/>
      <c r="M13" s="32"/>
      <c r="N13" s="1"/>
      <c r="Q13" s="1"/>
      <c r="R13" s="1"/>
      <c r="S13" s="1"/>
    </row>
    <row r="14" spans="1:19" ht="39" x14ac:dyDescent="0.25">
      <c r="A14" s="43" t="s">
        <v>14</v>
      </c>
      <c r="B14" s="44" t="s">
        <v>2</v>
      </c>
      <c r="C14" s="44" t="s">
        <v>15</v>
      </c>
      <c r="D14" s="44" t="s">
        <v>16</v>
      </c>
      <c r="E14" s="44" t="s">
        <v>17</v>
      </c>
      <c r="F14" s="44" t="s">
        <v>18</v>
      </c>
      <c r="G14" s="44" t="s">
        <v>19</v>
      </c>
      <c r="H14" s="44" t="s">
        <v>20</v>
      </c>
      <c r="I14" s="44" t="s">
        <v>26</v>
      </c>
      <c r="J14" s="44" t="s">
        <v>27</v>
      </c>
      <c r="K14" s="44" t="s">
        <v>45</v>
      </c>
      <c r="L14" s="44" t="s">
        <v>29</v>
      </c>
      <c r="M14" s="54" t="s">
        <v>41</v>
      </c>
      <c r="N14" s="54" t="s">
        <v>46</v>
      </c>
      <c r="O14" s="54" t="s">
        <v>47</v>
      </c>
      <c r="P14" s="54" t="s">
        <v>48</v>
      </c>
      <c r="Q14" s="1"/>
      <c r="R14" s="1" t="s">
        <v>22</v>
      </c>
      <c r="S14" s="1"/>
    </row>
    <row r="15" spans="1:19" s="1" customFormat="1" x14ac:dyDescent="0.25">
      <c r="A15" s="43"/>
      <c r="B15" s="44"/>
      <c r="C15" s="44"/>
      <c r="D15" s="44"/>
      <c r="E15" s="44"/>
      <c r="F15" s="44"/>
      <c r="G15" s="45" t="s">
        <v>138</v>
      </c>
      <c r="H15" s="44"/>
      <c r="I15" s="45" t="s">
        <v>28</v>
      </c>
      <c r="J15" s="45" t="s">
        <v>49</v>
      </c>
      <c r="K15" s="45"/>
      <c r="L15" s="45"/>
      <c r="M15" s="45" t="s">
        <v>49</v>
      </c>
      <c r="N15" s="56" t="s">
        <v>61</v>
      </c>
      <c r="O15" s="56" t="s">
        <v>61</v>
      </c>
      <c r="P15" s="56" t="s">
        <v>61</v>
      </c>
    </row>
    <row r="16" spans="1:19" x14ac:dyDescent="0.25">
      <c r="A16" s="40">
        <v>15</v>
      </c>
      <c r="B16" s="41">
        <v>6.35</v>
      </c>
      <c r="C16" s="41">
        <v>1.9700000000000006</v>
      </c>
      <c r="D16" s="41">
        <v>1.6100000000000003</v>
      </c>
      <c r="E16" s="41">
        <v>1.9900000000000002</v>
      </c>
      <c r="F16" s="41">
        <v>2.3800000000000008</v>
      </c>
      <c r="G16" s="41">
        <v>2.2225000000000001</v>
      </c>
      <c r="H16" s="41">
        <v>2.129999999999999</v>
      </c>
      <c r="I16" s="6">
        <f>B16</f>
        <v>6.35</v>
      </c>
      <c r="J16" s="53">
        <f>I16</f>
        <v>6.35</v>
      </c>
      <c r="K16" s="6">
        <v>2.39</v>
      </c>
      <c r="L16" s="7"/>
      <c r="M16" s="7">
        <f>B16</f>
        <v>6.35</v>
      </c>
      <c r="N16" s="52">
        <f>F16</f>
        <v>2.3800000000000008</v>
      </c>
      <c r="O16" s="52">
        <f>F16</f>
        <v>2.3800000000000008</v>
      </c>
      <c r="P16" s="52">
        <f>F16</f>
        <v>2.3800000000000008</v>
      </c>
      <c r="Q16" s="1"/>
      <c r="R16" s="1" t="s">
        <v>23</v>
      </c>
      <c r="S16" s="1"/>
    </row>
    <row r="17" spans="1:19" x14ac:dyDescent="0.25">
      <c r="A17" s="3">
        <v>16</v>
      </c>
      <c r="B17" s="35">
        <v>6.64</v>
      </c>
      <c r="C17" s="35">
        <v>2.0200000000000005</v>
      </c>
      <c r="D17" s="35">
        <v>1.6100000000000003</v>
      </c>
      <c r="E17" s="35">
        <v>1.9900000000000011</v>
      </c>
      <c r="F17" s="35">
        <v>2.4200000000000008</v>
      </c>
      <c r="G17" s="35">
        <v>2.3240000000000007</v>
      </c>
      <c r="H17" s="35">
        <v>2.2200000000000015</v>
      </c>
      <c r="I17" s="6">
        <f>B17</f>
        <v>6.64</v>
      </c>
      <c r="J17" s="53">
        <f t="shared" ref="J17:J71" si="0">I17</f>
        <v>6.64</v>
      </c>
      <c r="K17" s="6">
        <v>2.4300000000000002</v>
      </c>
      <c r="L17" s="7"/>
      <c r="M17" s="7">
        <f t="shared" ref="M17:M71" si="1">B17</f>
        <v>6.64</v>
      </c>
      <c r="N17" s="52">
        <f t="shared" ref="N17:N71" si="2">F17</f>
        <v>2.4200000000000008</v>
      </c>
      <c r="O17" s="52">
        <f t="shared" ref="O17:O71" si="3">F17</f>
        <v>2.4200000000000008</v>
      </c>
      <c r="P17" s="52">
        <f t="shared" ref="P17:P71" si="4">F17</f>
        <v>2.4200000000000008</v>
      </c>
      <c r="Q17" s="1"/>
      <c r="R17" s="1"/>
      <c r="S17" s="1"/>
    </row>
    <row r="18" spans="1:19" x14ac:dyDescent="0.25">
      <c r="A18" s="3">
        <v>17</v>
      </c>
      <c r="B18" s="35">
        <v>6.82</v>
      </c>
      <c r="C18" s="35">
        <v>2.09</v>
      </c>
      <c r="D18" s="35">
        <v>1.6099999999999994</v>
      </c>
      <c r="E18" s="35">
        <v>1.9900000000000002</v>
      </c>
      <c r="F18" s="35">
        <v>2.4699999999999989</v>
      </c>
      <c r="G18" s="35">
        <v>2.3869999999999987</v>
      </c>
      <c r="H18" s="35">
        <v>2.3100000000000005</v>
      </c>
      <c r="I18" s="6">
        <f>B18</f>
        <v>6.82</v>
      </c>
      <c r="J18" s="53">
        <f t="shared" si="0"/>
        <v>6.82</v>
      </c>
      <c r="K18" s="6">
        <v>2.48</v>
      </c>
      <c r="L18" s="7"/>
      <c r="M18" s="7">
        <f t="shared" si="1"/>
        <v>6.82</v>
      </c>
      <c r="N18" s="52">
        <f t="shared" si="2"/>
        <v>2.4699999999999989</v>
      </c>
      <c r="O18" s="52">
        <f t="shared" si="3"/>
        <v>2.4699999999999989</v>
      </c>
      <c r="P18" s="52">
        <f t="shared" si="4"/>
        <v>2.4699999999999989</v>
      </c>
      <c r="Q18" s="1"/>
      <c r="R18" s="55" t="s">
        <v>60</v>
      </c>
      <c r="S18" s="55"/>
    </row>
    <row r="19" spans="1:19" x14ac:dyDescent="0.25">
      <c r="A19" s="3">
        <v>18</v>
      </c>
      <c r="B19" s="35">
        <v>7.02</v>
      </c>
      <c r="C19" s="35">
        <v>2.1500000000000004</v>
      </c>
      <c r="D19" s="35">
        <v>1.6100000000000012</v>
      </c>
      <c r="E19" s="35">
        <v>1.9900000000000002</v>
      </c>
      <c r="F19" s="35">
        <v>2.5099999999999998</v>
      </c>
      <c r="G19" s="35">
        <v>2.456999999999999</v>
      </c>
      <c r="H19" s="35">
        <v>2.41</v>
      </c>
      <c r="I19" s="6">
        <f>B19</f>
        <v>7.02</v>
      </c>
      <c r="J19" s="53">
        <f t="shared" si="0"/>
        <v>7.02</v>
      </c>
      <c r="K19" s="7">
        <v>2.52</v>
      </c>
      <c r="L19" s="7"/>
      <c r="M19" s="7">
        <f t="shared" si="1"/>
        <v>7.02</v>
      </c>
      <c r="N19" s="52">
        <f t="shared" si="2"/>
        <v>2.5099999999999998</v>
      </c>
      <c r="O19" s="52">
        <f t="shared" si="3"/>
        <v>2.5099999999999998</v>
      </c>
      <c r="P19" s="52">
        <f t="shared" si="4"/>
        <v>2.5099999999999998</v>
      </c>
      <c r="R19" s="46" t="s">
        <v>50</v>
      </c>
      <c r="S19" s="47">
        <v>136</v>
      </c>
    </row>
    <row r="20" spans="1:19" x14ac:dyDescent="0.25">
      <c r="A20" s="3">
        <v>19</v>
      </c>
      <c r="B20" s="35">
        <v>7.21</v>
      </c>
      <c r="C20" s="35">
        <v>2.21</v>
      </c>
      <c r="D20" s="35">
        <v>1.6100000000000003</v>
      </c>
      <c r="E20" s="35">
        <v>1.9899999999999993</v>
      </c>
      <c r="F20" s="35">
        <v>2.5499999999999998</v>
      </c>
      <c r="G20" s="35">
        <v>2.5234999999999994</v>
      </c>
      <c r="H20" s="35">
        <v>2.5100000000000007</v>
      </c>
      <c r="I20" s="6">
        <f>B20</f>
        <v>7.21</v>
      </c>
      <c r="J20" s="53">
        <f t="shared" si="0"/>
        <v>7.21</v>
      </c>
      <c r="K20" s="7">
        <v>2.56</v>
      </c>
      <c r="L20" s="7"/>
      <c r="M20" s="7">
        <f t="shared" si="1"/>
        <v>7.21</v>
      </c>
      <c r="N20" s="52">
        <f t="shared" si="2"/>
        <v>2.5499999999999998</v>
      </c>
      <c r="O20" s="52">
        <f t="shared" si="3"/>
        <v>2.5499999999999998</v>
      </c>
      <c r="P20" s="52">
        <f t="shared" si="4"/>
        <v>2.5499999999999998</v>
      </c>
      <c r="R20" s="46" t="s">
        <v>51</v>
      </c>
      <c r="S20" s="47">
        <v>276</v>
      </c>
    </row>
    <row r="21" spans="1:19" x14ac:dyDescent="0.25">
      <c r="A21" s="3">
        <v>20</v>
      </c>
      <c r="B21" s="35">
        <v>7.39</v>
      </c>
      <c r="C21" s="35">
        <v>2.2700000000000005</v>
      </c>
      <c r="D21" s="35">
        <v>1.6100000000000003</v>
      </c>
      <c r="E21" s="35">
        <v>1.9900000000000011</v>
      </c>
      <c r="F21" s="35">
        <v>2.6000000000000005</v>
      </c>
      <c r="G21" s="35">
        <v>2.5865000000000018</v>
      </c>
      <c r="H21" s="35">
        <v>2.6100000000000021</v>
      </c>
      <c r="I21" s="6">
        <f>B21</f>
        <v>7.39</v>
      </c>
      <c r="J21" s="53">
        <f t="shared" si="0"/>
        <v>7.39</v>
      </c>
      <c r="K21" s="7">
        <v>2.61</v>
      </c>
      <c r="L21" s="7"/>
      <c r="M21" s="7">
        <f t="shared" si="1"/>
        <v>7.39</v>
      </c>
      <c r="N21" s="52">
        <f t="shared" si="2"/>
        <v>2.6000000000000005</v>
      </c>
      <c r="O21" s="52">
        <f t="shared" si="3"/>
        <v>2.6000000000000005</v>
      </c>
      <c r="P21" s="52">
        <f t="shared" si="4"/>
        <v>2.6000000000000005</v>
      </c>
      <c r="R21" s="46" t="s">
        <v>52</v>
      </c>
      <c r="S21" s="47">
        <v>409</v>
      </c>
    </row>
    <row r="22" spans="1:19" x14ac:dyDescent="0.25">
      <c r="A22" s="3">
        <v>21</v>
      </c>
      <c r="B22" s="35">
        <v>7.6</v>
      </c>
      <c r="C22" s="35">
        <v>2.33</v>
      </c>
      <c r="D22" s="35">
        <v>1.6100000000000012</v>
      </c>
      <c r="E22" s="35">
        <v>1.9900000000000002</v>
      </c>
      <c r="F22" s="35">
        <v>2.620000000000001</v>
      </c>
      <c r="G22" s="35">
        <v>2.66</v>
      </c>
      <c r="H22" s="35">
        <v>2.66</v>
      </c>
      <c r="I22" s="6">
        <f>B22</f>
        <v>7.6</v>
      </c>
      <c r="J22" s="53">
        <f t="shared" si="0"/>
        <v>7.6</v>
      </c>
      <c r="K22" s="7">
        <v>2.63</v>
      </c>
      <c r="L22" s="7"/>
      <c r="M22" s="7">
        <f t="shared" si="1"/>
        <v>7.6</v>
      </c>
      <c r="N22" s="52">
        <f t="shared" si="2"/>
        <v>2.620000000000001</v>
      </c>
      <c r="O22" s="52">
        <f t="shared" si="3"/>
        <v>2.620000000000001</v>
      </c>
      <c r="P22" s="52">
        <f t="shared" si="4"/>
        <v>2.620000000000001</v>
      </c>
      <c r="R22" s="46" t="s">
        <v>53</v>
      </c>
      <c r="S22" s="47">
        <v>409</v>
      </c>
    </row>
    <row r="23" spans="1:19" x14ac:dyDescent="0.25">
      <c r="A23" s="3">
        <v>22</v>
      </c>
      <c r="B23" s="35">
        <v>7.78</v>
      </c>
      <c r="C23" s="35">
        <v>2.3799999999999981</v>
      </c>
      <c r="D23" s="35">
        <v>1.6100000000000003</v>
      </c>
      <c r="E23" s="35">
        <v>1.9899999999999993</v>
      </c>
      <c r="F23" s="35">
        <v>2.6399999999999997</v>
      </c>
      <c r="G23" s="35">
        <v>2.7229999999999999</v>
      </c>
      <c r="H23" s="35">
        <v>2.71</v>
      </c>
      <c r="I23" s="6">
        <f>B23</f>
        <v>7.78</v>
      </c>
      <c r="J23" s="53">
        <f t="shared" si="0"/>
        <v>7.78</v>
      </c>
      <c r="K23" s="7">
        <v>2.64</v>
      </c>
      <c r="L23" s="7"/>
      <c r="M23" s="7">
        <f t="shared" si="1"/>
        <v>7.78</v>
      </c>
      <c r="N23" s="52">
        <f t="shared" si="2"/>
        <v>2.6399999999999997</v>
      </c>
      <c r="O23" s="52">
        <f t="shared" si="3"/>
        <v>2.6399999999999997</v>
      </c>
      <c r="P23" s="52">
        <f t="shared" si="4"/>
        <v>2.6399999999999997</v>
      </c>
      <c r="R23" s="46" t="s">
        <v>54</v>
      </c>
      <c r="S23" s="47">
        <v>409</v>
      </c>
    </row>
    <row r="24" spans="1:19" x14ac:dyDescent="0.25">
      <c r="A24" s="3">
        <v>23</v>
      </c>
      <c r="B24" s="35">
        <v>7.96</v>
      </c>
      <c r="C24" s="35">
        <v>2.4400000000000004</v>
      </c>
      <c r="D24" s="35">
        <v>1.6100000000000003</v>
      </c>
      <c r="E24" s="35">
        <v>1.9899999999999993</v>
      </c>
      <c r="F24" s="35">
        <v>2.6599999999999993</v>
      </c>
      <c r="G24" s="35">
        <v>2.7859999999999987</v>
      </c>
      <c r="H24" s="35">
        <v>2.7600000000000007</v>
      </c>
      <c r="I24" s="6">
        <f>B24</f>
        <v>7.96</v>
      </c>
      <c r="J24" s="53">
        <f t="shared" si="0"/>
        <v>7.96</v>
      </c>
      <c r="K24" s="7">
        <v>2.66</v>
      </c>
      <c r="L24" s="7"/>
      <c r="M24" s="7">
        <f t="shared" si="1"/>
        <v>7.96</v>
      </c>
      <c r="N24" s="52">
        <f t="shared" si="2"/>
        <v>2.6599999999999993</v>
      </c>
      <c r="O24" s="52">
        <f t="shared" si="3"/>
        <v>2.6599999999999993</v>
      </c>
      <c r="P24" s="52">
        <f t="shared" si="4"/>
        <v>2.6599999999999993</v>
      </c>
      <c r="R24" s="46" t="s">
        <v>55</v>
      </c>
      <c r="S24" s="47">
        <v>409</v>
      </c>
    </row>
    <row r="25" spans="1:19" x14ac:dyDescent="0.25">
      <c r="A25" s="3">
        <v>24</v>
      </c>
      <c r="B25" s="35">
        <v>8.14</v>
      </c>
      <c r="C25" s="35">
        <v>2.5099999999999998</v>
      </c>
      <c r="D25" s="35">
        <v>1.6099999999999994</v>
      </c>
      <c r="E25" s="35">
        <v>1.9899999999999984</v>
      </c>
      <c r="F25" s="35">
        <v>2.6799999999999997</v>
      </c>
      <c r="G25" s="35">
        <v>2.8489999999999984</v>
      </c>
      <c r="H25" s="35">
        <v>2.8200000000000003</v>
      </c>
      <c r="I25" s="6">
        <f>B25</f>
        <v>8.14</v>
      </c>
      <c r="J25" s="53">
        <f t="shared" si="0"/>
        <v>8.14</v>
      </c>
      <c r="K25" s="7">
        <v>2.67</v>
      </c>
      <c r="L25" s="7"/>
      <c r="M25" s="7">
        <f t="shared" si="1"/>
        <v>8.14</v>
      </c>
      <c r="N25" s="52">
        <f t="shared" si="2"/>
        <v>2.6799999999999997</v>
      </c>
      <c r="O25" s="52">
        <f t="shared" si="3"/>
        <v>2.6799999999999997</v>
      </c>
      <c r="P25" s="52">
        <f t="shared" si="4"/>
        <v>2.6799999999999997</v>
      </c>
      <c r="R25" s="46" t="s">
        <v>56</v>
      </c>
      <c r="S25" s="47">
        <v>409</v>
      </c>
    </row>
    <row r="26" spans="1:19" x14ac:dyDescent="0.25">
      <c r="A26" s="3">
        <v>25</v>
      </c>
      <c r="B26" s="35">
        <v>8.4499999999999993</v>
      </c>
      <c r="C26" s="35">
        <v>2.5699999999999985</v>
      </c>
      <c r="D26" s="35">
        <v>1.6100000000000012</v>
      </c>
      <c r="E26" s="35">
        <v>1.9899999999999984</v>
      </c>
      <c r="F26" s="35">
        <v>2.7000000000000011</v>
      </c>
      <c r="G26" s="35">
        <v>2.9574999999999978</v>
      </c>
      <c r="H26" s="35">
        <v>2.9499999999999993</v>
      </c>
      <c r="I26" s="6">
        <f>B26</f>
        <v>8.4499999999999993</v>
      </c>
      <c r="J26" s="53">
        <f t="shared" si="0"/>
        <v>8.4499999999999993</v>
      </c>
      <c r="K26" s="7">
        <v>2.69</v>
      </c>
      <c r="L26" s="7"/>
      <c r="M26" s="7">
        <f t="shared" si="1"/>
        <v>8.4499999999999993</v>
      </c>
      <c r="N26" s="52">
        <f t="shared" si="2"/>
        <v>2.7000000000000011</v>
      </c>
      <c r="O26" s="52">
        <f t="shared" si="3"/>
        <v>2.7000000000000011</v>
      </c>
      <c r="P26" s="52">
        <f t="shared" si="4"/>
        <v>2.7000000000000011</v>
      </c>
      <c r="R26" s="46" t="s">
        <v>57</v>
      </c>
      <c r="S26" s="47">
        <v>409</v>
      </c>
    </row>
    <row r="27" spans="1:19" x14ac:dyDescent="0.25">
      <c r="A27" s="3">
        <v>26</v>
      </c>
      <c r="B27" s="35">
        <v>8.6300000000000008</v>
      </c>
      <c r="C27" s="35">
        <v>2.6399999999999988</v>
      </c>
      <c r="D27" s="35">
        <v>1.6099999999999994</v>
      </c>
      <c r="E27" s="35">
        <v>1.9899999999999984</v>
      </c>
      <c r="F27" s="35">
        <v>2.879999999999999</v>
      </c>
      <c r="G27" s="35">
        <v>3.0205000000000002</v>
      </c>
      <c r="H27" s="35">
        <v>3.129999999999999</v>
      </c>
      <c r="I27" s="6">
        <f>B27</f>
        <v>8.6300000000000008</v>
      </c>
      <c r="J27" s="53">
        <f t="shared" si="0"/>
        <v>8.6300000000000008</v>
      </c>
      <c r="K27" s="7">
        <v>2.86</v>
      </c>
      <c r="L27" s="7"/>
      <c r="M27" s="7">
        <f t="shared" si="1"/>
        <v>8.6300000000000008</v>
      </c>
      <c r="N27" s="52">
        <f t="shared" si="2"/>
        <v>2.879999999999999</v>
      </c>
      <c r="O27" s="52">
        <f t="shared" si="3"/>
        <v>2.879999999999999</v>
      </c>
      <c r="P27" s="52">
        <f t="shared" si="4"/>
        <v>2.879999999999999</v>
      </c>
      <c r="R27" s="46" t="s">
        <v>58</v>
      </c>
      <c r="S27" s="47">
        <v>409</v>
      </c>
    </row>
    <row r="28" spans="1:19" x14ac:dyDescent="0.25">
      <c r="A28" s="3">
        <v>27</v>
      </c>
      <c r="B28" s="35">
        <v>8.82</v>
      </c>
      <c r="C28" s="35">
        <v>2.7099999999999991</v>
      </c>
      <c r="D28" s="35">
        <v>1.6099999999999994</v>
      </c>
      <c r="E28" s="35">
        <v>1.9900000000000002</v>
      </c>
      <c r="F28" s="35">
        <v>3.0700000000000003</v>
      </c>
      <c r="G28" s="35">
        <v>3.086999999999998</v>
      </c>
      <c r="H28" s="35">
        <v>3.33</v>
      </c>
      <c r="I28" s="6">
        <f>B28</f>
        <v>8.82</v>
      </c>
      <c r="J28" s="53">
        <f t="shared" si="0"/>
        <v>8.82</v>
      </c>
      <c r="K28" s="7">
        <v>3.04</v>
      </c>
      <c r="L28" s="7"/>
      <c r="M28" s="7">
        <f t="shared" si="1"/>
        <v>8.82</v>
      </c>
      <c r="N28" s="52">
        <f t="shared" si="2"/>
        <v>3.0700000000000003</v>
      </c>
      <c r="O28" s="52">
        <f t="shared" si="3"/>
        <v>3.0700000000000003</v>
      </c>
      <c r="P28" s="52">
        <f t="shared" si="4"/>
        <v>3.0700000000000003</v>
      </c>
      <c r="R28" s="46" t="s">
        <v>59</v>
      </c>
      <c r="S28" s="47">
        <v>409</v>
      </c>
    </row>
    <row r="29" spans="1:19" x14ac:dyDescent="0.25">
      <c r="A29" s="3">
        <v>28</v>
      </c>
      <c r="B29" s="35">
        <v>9.1199999999999974</v>
      </c>
      <c r="C29" s="35">
        <v>2.7800000000000029</v>
      </c>
      <c r="D29" s="35">
        <v>1.610000000000003</v>
      </c>
      <c r="E29" s="35">
        <v>1.9900000000000002</v>
      </c>
      <c r="F29" s="35">
        <v>3.2800000000000011</v>
      </c>
      <c r="G29" s="35">
        <v>3.1885000000000012</v>
      </c>
      <c r="H29" s="35">
        <v>3.5400000000000009</v>
      </c>
      <c r="I29" s="6">
        <f>B29</f>
        <v>9.1199999999999974</v>
      </c>
      <c r="J29" s="53">
        <f t="shared" si="0"/>
        <v>9.1199999999999974</v>
      </c>
      <c r="K29" s="7">
        <v>3.25</v>
      </c>
      <c r="L29" s="7"/>
      <c r="M29" s="7">
        <f t="shared" si="1"/>
        <v>9.1199999999999974</v>
      </c>
      <c r="N29" s="52">
        <f t="shared" si="2"/>
        <v>3.2800000000000011</v>
      </c>
      <c r="O29" s="52">
        <f t="shared" si="3"/>
        <v>3.2800000000000011</v>
      </c>
      <c r="P29" s="52">
        <f t="shared" si="4"/>
        <v>3.2800000000000011</v>
      </c>
      <c r="S29" s="1"/>
    </row>
    <row r="30" spans="1:19" x14ac:dyDescent="0.25">
      <c r="A30" s="3">
        <v>29</v>
      </c>
      <c r="B30" s="35">
        <v>9.39</v>
      </c>
      <c r="C30" s="35">
        <v>2.8599999999999994</v>
      </c>
      <c r="D30" s="35">
        <v>1.6099999999999994</v>
      </c>
      <c r="E30" s="35">
        <v>1.9900000000000002</v>
      </c>
      <c r="F30" s="35">
        <v>3.4799999999999986</v>
      </c>
      <c r="G30" s="35">
        <v>3.2865000000000002</v>
      </c>
      <c r="H30" s="35">
        <v>3.7799999999999994</v>
      </c>
      <c r="I30" s="6">
        <f>B30</f>
        <v>9.39</v>
      </c>
      <c r="J30" s="53">
        <f t="shared" si="0"/>
        <v>9.39</v>
      </c>
      <c r="K30" s="7">
        <v>3.44</v>
      </c>
      <c r="L30" s="7"/>
      <c r="M30" s="7">
        <f t="shared" si="1"/>
        <v>9.39</v>
      </c>
      <c r="N30" s="52">
        <f t="shared" si="2"/>
        <v>3.4799999999999986</v>
      </c>
      <c r="O30" s="52">
        <f t="shared" si="3"/>
        <v>3.4799999999999986</v>
      </c>
      <c r="P30" s="52">
        <f t="shared" si="4"/>
        <v>3.4799999999999986</v>
      </c>
      <c r="Q30" s="1"/>
      <c r="R30" s="1"/>
      <c r="S30" s="1"/>
    </row>
    <row r="31" spans="1:19" x14ac:dyDescent="0.25">
      <c r="A31" s="3">
        <v>30</v>
      </c>
      <c r="B31" s="35">
        <v>9.68</v>
      </c>
      <c r="C31" s="35">
        <v>2.9500000000000011</v>
      </c>
      <c r="D31" s="35">
        <v>1.6099999999999994</v>
      </c>
      <c r="E31" s="35">
        <v>1.9900000000000002</v>
      </c>
      <c r="F31" s="35">
        <v>3.7200000000000006</v>
      </c>
      <c r="G31" s="35">
        <v>3.384500000000001</v>
      </c>
      <c r="H31" s="35">
        <v>4.0300000000000011</v>
      </c>
      <c r="I31" s="6">
        <f>B31</f>
        <v>9.68</v>
      </c>
      <c r="J31" s="53">
        <f t="shared" si="0"/>
        <v>9.68</v>
      </c>
      <c r="K31" s="7">
        <v>3.67</v>
      </c>
      <c r="L31" s="7"/>
      <c r="M31" s="7">
        <f t="shared" si="1"/>
        <v>9.68</v>
      </c>
      <c r="N31" s="52">
        <f t="shared" si="2"/>
        <v>3.7200000000000006</v>
      </c>
      <c r="O31" s="52">
        <f t="shared" si="3"/>
        <v>3.7200000000000006</v>
      </c>
      <c r="P31" s="52">
        <f t="shared" si="4"/>
        <v>3.7200000000000006</v>
      </c>
      <c r="Q31" s="1"/>
      <c r="R31" s="1"/>
      <c r="S31" s="1"/>
    </row>
    <row r="32" spans="1:19" x14ac:dyDescent="0.25">
      <c r="A32" s="3">
        <v>31</v>
      </c>
      <c r="B32" s="35">
        <v>10.050000000000002</v>
      </c>
      <c r="C32" s="35">
        <v>3.0399999999999974</v>
      </c>
      <c r="D32" s="35">
        <v>1.6099999999999994</v>
      </c>
      <c r="E32" s="35">
        <v>1.9899999999999967</v>
      </c>
      <c r="F32" s="35">
        <v>3.9499999999999993</v>
      </c>
      <c r="G32" s="35">
        <v>3.5175000000000001</v>
      </c>
      <c r="H32" s="35">
        <v>4.3100000000000005</v>
      </c>
      <c r="I32" s="6">
        <f>B32</f>
        <v>10.050000000000002</v>
      </c>
      <c r="J32" s="53">
        <f t="shared" si="0"/>
        <v>10.050000000000002</v>
      </c>
      <c r="K32" s="7">
        <v>3.88</v>
      </c>
      <c r="L32" s="7"/>
      <c r="M32" s="7">
        <f t="shared" si="1"/>
        <v>10.050000000000002</v>
      </c>
      <c r="N32" s="52">
        <f t="shared" si="2"/>
        <v>3.9499999999999993</v>
      </c>
      <c r="O32" s="52">
        <f t="shared" si="3"/>
        <v>3.9499999999999993</v>
      </c>
      <c r="P32" s="52">
        <f t="shared" si="4"/>
        <v>3.9499999999999993</v>
      </c>
      <c r="Q32" s="1"/>
      <c r="R32" s="1"/>
      <c r="S32" s="1"/>
    </row>
    <row r="33" spans="1:19" x14ac:dyDescent="0.25">
      <c r="A33" s="3">
        <v>32</v>
      </c>
      <c r="B33" s="35">
        <v>10.34</v>
      </c>
      <c r="C33" s="35">
        <v>3.1400000000000006</v>
      </c>
      <c r="D33" s="35">
        <v>1.6099999999999994</v>
      </c>
      <c r="E33" s="35">
        <v>1.9900000000000002</v>
      </c>
      <c r="F33" s="35">
        <v>4.2200000000000006</v>
      </c>
      <c r="G33" s="35">
        <v>3.6190000000000015</v>
      </c>
      <c r="H33" s="35">
        <v>4.620000000000001</v>
      </c>
      <c r="I33" s="6">
        <f>B33</f>
        <v>10.34</v>
      </c>
      <c r="J33" s="53">
        <f t="shared" si="0"/>
        <v>10.34</v>
      </c>
      <c r="K33" s="7">
        <v>4.13</v>
      </c>
      <c r="L33" s="7"/>
      <c r="M33" s="7">
        <f t="shared" si="1"/>
        <v>10.34</v>
      </c>
      <c r="N33" s="52">
        <f t="shared" si="2"/>
        <v>4.2200000000000006</v>
      </c>
      <c r="O33" s="52">
        <f t="shared" si="3"/>
        <v>4.2200000000000006</v>
      </c>
      <c r="P33" s="52">
        <f t="shared" si="4"/>
        <v>4.2200000000000006</v>
      </c>
      <c r="Q33" s="1"/>
      <c r="R33" s="1"/>
      <c r="S33" s="1"/>
    </row>
    <row r="34" spans="1:19" x14ac:dyDescent="0.25">
      <c r="A34" s="3">
        <v>33</v>
      </c>
      <c r="B34" s="35">
        <v>10.72</v>
      </c>
      <c r="C34" s="35">
        <v>3.25</v>
      </c>
      <c r="D34" s="35">
        <v>1.6099999999999994</v>
      </c>
      <c r="E34" s="35">
        <v>1.9900000000000002</v>
      </c>
      <c r="F34" s="35">
        <v>4.5</v>
      </c>
      <c r="G34" s="35">
        <v>3.7519999999999971</v>
      </c>
      <c r="H34" s="35">
        <v>4.9499999999999975</v>
      </c>
      <c r="I34" s="6">
        <f>B34</f>
        <v>10.72</v>
      </c>
      <c r="J34" s="53">
        <f t="shared" si="0"/>
        <v>10.72</v>
      </c>
      <c r="K34" s="7">
        <v>4.38</v>
      </c>
      <c r="L34" s="7"/>
      <c r="M34" s="7">
        <f t="shared" si="1"/>
        <v>10.72</v>
      </c>
      <c r="N34" s="52">
        <f t="shared" si="2"/>
        <v>4.5</v>
      </c>
      <c r="O34" s="52">
        <f t="shared" si="3"/>
        <v>4.5</v>
      </c>
      <c r="P34" s="52">
        <f t="shared" si="4"/>
        <v>4.5</v>
      </c>
      <c r="Q34" s="1"/>
      <c r="R34" s="1"/>
      <c r="S34" s="1"/>
    </row>
    <row r="35" spans="1:19" x14ac:dyDescent="0.25">
      <c r="A35" s="3">
        <v>34</v>
      </c>
      <c r="B35" s="35">
        <v>11.2</v>
      </c>
      <c r="C35" s="35">
        <v>3.370000000000001</v>
      </c>
      <c r="D35" s="35">
        <v>1.6100000000000012</v>
      </c>
      <c r="E35" s="35">
        <v>1.9900000000000002</v>
      </c>
      <c r="F35" s="35">
        <v>4.7999999999999989</v>
      </c>
      <c r="G35" s="35">
        <v>3.92</v>
      </c>
      <c r="H35" s="35">
        <v>5.3099999999999987</v>
      </c>
      <c r="I35" s="6">
        <f>B35</f>
        <v>11.2</v>
      </c>
      <c r="J35" s="53">
        <f t="shared" si="0"/>
        <v>11.2</v>
      </c>
      <c r="K35" s="7">
        <v>4.6399999999999997</v>
      </c>
      <c r="L35" s="7"/>
      <c r="M35" s="7">
        <f t="shared" si="1"/>
        <v>11.2</v>
      </c>
      <c r="N35" s="52">
        <f t="shared" si="2"/>
        <v>4.7999999999999989</v>
      </c>
      <c r="O35" s="52">
        <f t="shared" si="3"/>
        <v>4.7999999999999989</v>
      </c>
      <c r="P35" s="52">
        <f t="shared" si="4"/>
        <v>4.7999999999999989</v>
      </c>
      <c r="Q35" s="1"/>
      <c r="R35" s="1"/>
      <c r="S35" s="1"/>
    </row>
    <row r="36" spans="1:19" x14ac:dyDescent="0.25">
      <c r="A36" s="3">
        <v>35</v>
      </c>
      <c r="B36" s="35">
        <v>11.58</v>
      </c>
      <c r="C36" s="35">
        <v>3.5</v>
      </c>
      <c r="D36" s="35">
        <v>1.6099999999999994</v>
      </c>
      <c r="E36" s="35">
        <v>1.9900000000000002</v>
      </c>
      <c r="F36" s="35">
        <v>5.1100000000000012</v>
      </c>
      <c r="G36" s="35">
        <v>4.0530000000000026</v>
      </c>
      <c r="H36" s="35">
        <v>5.7000000000000011</v>
      </c>
      <c r="I36" s="6">
        <f>B36</f>
        <v>11.58</v>
      </c>
      <c r="J36" s="53">
        <f t="shared" si="0"/>
        <v>11.58</v>
      </c>
      <c r="K36" s="7">
        <v>4.92</v>
      </c>
      <c r="L36" s="7"/>
      <c r="M36" s="7">
        <f t="shared" si="1"/>
        <v>11.58</v>
      </c>
      <c r="N36" s="52">
        <f t="shared" si="2"/>
        <v>5.1100000000000012</v>
      </c>
      <c r="O36" s="52">
        <f t="shared" si="3"/>
        <v>5.1100000000000012</v>
      </c>
      <c r="P36" s="52">
        <f t="shared" si="4"/>
        <v>5.1100000000000012</v>
      </c>
      <c r="Q36" s="1"/>
      <c r="R36" s="1"/>
      <c r="S36" s="1"/>
    </row>
    <row r="37" spans="1:19" x14ac:dyDescent="0.25">
      <c r="A37" s="3">
        <v>36</v>
      </c>
      <c r="B37" s="35">
        <v>12.07</v>
      </c>
      <c r="C37" s="35">
        <v>3.6299999999999972</v>
      </c>
      <c r="D37" s="35">
        <v>1.6099999999999994</v>
      </c>
      <c r="E37" s="35">
        <v>1.9900000000000002</v>
      </c>
      <c r="F37" s="35">
        <v>5.3699999999999974</v>
      </c>
      <c r="G37" s="35">
        <v>4.224499999999999</v>
      </c>
      <c r="H37" s="35">
        <v>6.1400000000000006</v>
      </c>
      <c r="I37" s="6">
        <f>B37</f>
        <v>12.07</v>
      </c>
      <c r="J37" s="53">
        <f t="shared" si="0"/>
        <v>12.07</v>
      </c>
      <c r="K37" s="7">
        <v>5.13</v>
      </c>
      <c r="L37" s="7"/>
      <c r="M37" s="7">
        <f t="shared" si="1"/>
        <v>12.07</v>
      </c>
      <c r="N37" s="52">
        <f t="shared" si="2"/>
        <v>5.3699999999999974</v>
      </c>
      <c r="O37" s="52">
        <f t="shared" si="3"/>
        <v>5.3699999999999974</v>
      </c>
      <c r="P37" s="52">
        <f t="shared" si="4"/>
        <v>5.3699999999999974</v>
      </c>
      <c r="Q37" s="1"/>
      <c r="R37" s="1"/>
      <c r="S37" s="1"/>
    </row>
    <row r="38" spans="1:19" x14ac:dyDescent="0.25">
      <c r="A38" s="3">
        <v>37</v>
      </c>
      <c r="B38" s="35">
        <v>12.63</v>
      </c>
      <c r="C38" s="35">
        <v>3.7799999999999994</v>
      </c>
      <c r="D38" s="35">
        <v>1.6099999999999994</v>
      </c>
      <c r="E38" s="35">
        <v>1.9899999999999984</v>
      </c>
      <c r="F38" s="35">
        <v>5.65</v>
      </c>
      <c r="G38" s="35">
        <v>4.4205000000000023</v>
      </c>
      <c r="H38" s="35">
        <v>6.6</v>
      </c>
      <c r="I38" s="6">
        <f>B38</f>
        <v>12.63</v>
      </c>
      <c r="J38" s="53">
        <f t="shared" si="0"/>
        <v>12.63</v>
      </c>
      <c r="K38" s="7">
        <v>5.34</v>
      </c>
      <c r="L38" s="7"/>
      <c r="M38" s="7">
        <f t="shared" si="1"/>
        <v>12.63</v>
      </c>
      <c r="N38" s="52">
        <f t="shared" si="2"/>
        <v>5.65</v>
      </c>
      <c r="O38" s="52">
        <f t="shared" si="3"/>
        <v>5.65</v>
      </c>
      <c r="P38" s="52">
        <f t="shared" si="4"/>
        <v>5.65</v>
      </c>
      <c r="Q38" s="1"/>
      <c r="R38" s="1"/>
      <c r="S38" s="1"/>
    </row>
    <row r="39" spans="1:19" x14ac:dyDescent="0.25">
      <c r="A39" s="3">
        <v>38</v>
      </c>
      <c r="B39" s="35">
        <v>13.21</v>
      </c>
      <c r="C39" s="35">
        <v>3.9499999999999993</v>
      </c>
      <c r="D39" s="35">
        <v>1.6099999999999994</v>
      </c>
      <c r="E39" s="35">
        <v>1.9899999999999984</v>
      </c>
      <c r="F39" s="35">
        <v>5.9499999999999993</v>
      </c>
      <c r="G39" s="35">
        <v>4.6234999999999999</v>
      </c>
      <c r="H39" s="35">
        <v>7.0999999999999979</v>
      </c>
      <c r="I39" s="6">
        <f>B39</f>
        <v>13.21</v>
      </c>
      <c r="J39" s="53">
        <f t="shared" si="0"/>
        <v>13.21</v>
      </c>
      <c r="K39" s="7">
        <v>5.58</v>
      </c>
      <c r="L39" s="7"/>
      <c r="M39" s="7">
        <f t="shared" si="1"/>
        <v>13.21</v>
      </c>
      <c r="N39" s="52">
        <f t="shared" si="2"/>
        <v>5.9499999999999993</v>
      </c>
      <c r="O39" s="52">
        <f t="shared" si="3"/>
        <v>5.9499999999999993</v>
      </c>
      <c r="P39" s="52">
        <f t="shared" si="4"/>
        <v>5.9499999999999993</v>
      </c>
      <c r="Q39" s="1"/>
      <c r="R39" s="1"/>
      <c r="S39" s="1"/>
    </row>
    <row r="40" spans="1:19" x14ac:dyDescent="0.25">
      <c r="A40" s="3">
        <v>39</v>
      </c>
      <c r="B40" s="35">
        <v>13.88</v>
      </c>
      <c r="C40" s="35">
        <v>4.1199999999999992</v>
      </c>
      <c r="D40" s="35">
        <v>1.6099999999999994</v>
      </c>
      <c r="E40" s="35">
        <v>1.9899999999999984</v>
      </c>
      <c r="F40" s="35">
        <v>6.2499999999999982</v>
      </c>
      <c r="G40" s="35">
        <v>4.8580000000000023</v>
      </c>
      <c r="H40" s="35">
        <v>7.5899999999999981</v>
      </c>
      <c r="I40" s="6">
        <f>B40</f>
        <v>13.88</v>
      </c>
      <c r="J40" s="53">
        <f t="shared" si="0"/>
        <v>13.88</v>
      </c>
      <c r="K40" s="7">
        <v>5.81</v>
      </c>
      <c r="L40" s="7"/>
      <c r="M40" s="7">
        <f t="shared" si="1"/>
        <v>13.88</v>
      </c>
      <c r="N40" s="52">
        <f t="shared" si="2"/>
        <v>6.2499999999999982</v>
      </c>
      <c r="O40" s="52">
        <f t="shared" si="3"/>
        <v>6.2499999999999982</v>
      </c>
      <c r="P40" s="52">
        <f t="shared" si="4"/>
        <v>6.2499999999999982</v>
      </c>
      <c r="Q40" s="1"/>
      <c r="R40" s="1"/>
      <c r="S40" s="1"/>
    </row>
    <row r="41" spans="1:19" x14ac:dyDescent="0.25">
      <c r="A41" s="3">
        <v>40</v>
      </c>
      <c r="B41" s="35">
        <v>14.55</v>
      </c>
      <c r="C41" s="35">
        <v>4.32</v>
      </c>
      <c r="D41" s="35">
        <v>1.6099999999999994</v>
      </c>
      <c r="E41" s="35">
        <v>1.9899999999999984</v>
      </c>
      <c r="F41" s="35">
        <v>6.57</v>
      </c>
      <c r="G41" s="35">
        <v>5.0924999999999976</v>
      </c>
      <c r="H41" s="35">
        <v>8.18</v>
      </c>
      <c r="I41" s="6">
        <f>B41</f>
        <v>14.55</v>
      </c>
      <c r="J41" s="53">
        <f t="shared" si="0"/>
        <v>14.55</v>
      </c>
      <c r="K41" s="7">
        <v>6.06</v>
      </c>
      <c r="L41" s="7"/>
      <c r="M41" s="7">
        <f t="shared" si="1"/>
        <v>14.55</v>
      </c>
      <c r="N41" s="52">
        <f t="shared" si="2"/>
        <v>6.57</v>
      </c>
      <c r="O41" s="52">
        <f t="shared" si="3"/>
        <v>6.57</v>
      </c>
      <c r="P41" s="52">
        <f t="shared" si="4"/>
        <v>6.57</v>
      </c>
      <c r="Q41" s="1"/>
      <c r="R41" s="1"/>
      <c r="S41" s="1"/>
    </row>
    <row r="42" spans="1:19" x14ac:dyDescent="0.25">
      <c r="A42" s="3">
        <v>41</v>
      </c>
      <c r="B42" s="35">
        <v>15.21</v>
      </c>
      <c r="C42" s="35">
        <v>4.5199999999999996</v>
      </c>
      <c r="D42" s="35">
        <v>1.6099999999999994</v>
      </c>
      <c r="E42" s="35">
        <v>1.9899999999999984</v>
      </c>
      <c r="F42" s="35">
        <v>6.8999999999999986</v>
      </c>
      <c r="G42" s="35">
        <v>5.3235000000000028</v>
      </c>
      <c r="H42" s="35">
        <v>8.8499999999999979</v>
      </c>
      <c r="I42" s="6">
        <f>B42</f>
        <v>15.21</v>
      </c>
      <c r="J42" s="53">
        <f t="shared" si="0"/>
        <v>15.21</v>
      </c>
      <c r="K42" s="7">
        <v>6.46</v>
      </c>
      <c r="L42" s="7"/>
      <c r="M42" s="7">
        <f t="shared" si="1"/>
        <v>15.21</v>
      </c>
      <c r="N42" s="52">
        <f t="shared" si="2"/>
        <v>6.8999999999999986</v>
      </c>
      <c r="O42" s="52">
        <f t="shared" si="3"/>
        <v>6.8999999999999986</v>
      </c>
      <c r="P42" s="52">
        <f t="shared" si="4"/>
        <v>6.8999999999999986</v>
      </c>
      <c r="Q42" s="1"/>
      <c r="R42" s="1"/>
      <c r="S42" s="1"/>
    </row>
    <row r="43" spans="1:19" x14ac:dyDescent="0.25">
      <c r="A43" s="3">
        <v>42</v>
      </c>
      <c r="B43" s="35">
        <v>16.07</v>
      </c>
      <c r="C43" s="35">
        <v>4.75</v>
      </c>
      <c r="D43" s="35">
        <v>1.6099999999999959</v>
      </c>
      <c r="E43" s="35">
        <v>1.9899999999999984</v>
      </c>
      <c r="F43" s="35">
        <v>7.27</v>
      </c>
      <c r="G43" s="35">
        <v>5.6209999999999987</v>
      </c>
      <c r="H43" s="35">
        <v>9.5300000000000011</v>
      </c>
      <c r="I43" s="6">
        <f>B43</f>
        <v>16.07</v>
      </c>
      <c r="J43" s="53">
        <f t="shared" si="0"/>
        <v>16.07</v>
      </c>
      <c r="K43" s="7">
        <v>6.89</v>
      </c>
      <c r="L43" s="7"/>
      <c r="M43" s="7">
        <f t="shared" si="1"/>
        <v>16.07</v>
      </c>
      <c r="N43" s="52">
        <f t="shared" si="2"/>
        <v>7.27</v>
      </c>
      <c r="O43" s="52">
        <f t="shared" si="3"/>
        <v>7.27</v>
      </c>
      <c r="P43" s="52">
        <f t="shared" si="4"/>
        <v>7.27</v>
      </c>
      <c r="Q43" s="1"/>
      <c r="R43" s="1"/>
      <c r="S43" s="1"/>
    </row>
    <row r="44" spans="1:19" x14ac:dyDescent="0.25">
      <c r="A44" s="3">
        <v>43</v>
      </c>
      <c r="B44" s="35">
        <v>16.940000000000001</v>
      </c>
      <c r="C44" s="35">
        <v>4.9800000000000004</v>
      </c>
      <c r="D44" s="35">
        <v>1.6099999999999994</v>
      </c>
      <c r="E44" s="35">
        <v>1.990000000000002</v>
      </c>
      <c r="F44" s="35">
        <v>7.6300000000000026</v>
      </c>
      <c r="G44" s="35">
        <v>5.9289999999999985</v>
      </c>
      <c r="H44" s="35">
        <v>10.210000000000004</v>
      </c>
      <c r="I44" s="6">
        <f>B44</f>
        <v>16.940000000000001</v>
      </c>
      <c r="J44" s="53">
        <f t="shared" si="0"/>
        <v>16.940000000000001</v>
      </c>
      <c r="K44" s="7">
        <v>7.34</v>
      </c>
      <c r="L44" s="7"/>
      <c r="M44" s="7">
        <f t="shared" si="1"/>
        <v>16.940000000000001</v>
      </c>
      <c r="N44" s="52">
        <f t="shared" si="2"/>
        <v>7.6300000000000026</v>
      </c>
      <c r="O44" s="52">
        <f t="shared" si="3"/>
        <v>7.6300000000000026</v>
      </c>
      <c r="P44" s="52">
        <f t="shared" si="4"/>
        <v>7.6300000000000026</v>
      </c>
      <c r="Q44" s="1"/>
      <c r="R44" s="1"/>
      <c r="S44" s="1"/>
    </row>
    <row r="45" spans="1:19" x14ac:dyDescent="0.25">
      <c r="A45" s="3">
        <v>44</v>
      </c>
      <c r="B45" s="35">
        <v>17.899999999999999</v>
      </c>
      <c r="C45" s="35">
        <v>5.2600000000000016</v>
      </c>
      <c r="D45" s="35">
        <v>1.6099999999999994</v>
      </c>
      <c r="E45" s="35">
        <v>1.990000000000002</v>
      </c>
      <c r="F45" s="35">
        <v>8.0300000000000011</v>
      </c>
      <c r="G45" s="35">
        <v>6.2615000000000016</v>
      </c>
      <c r="H45" s="35">
        <v>10.990000000000002</v>
      </c>
      <c r="I45" s="6">
        <f>B45</f>
        <v>17.899999999999999</v>
      </c>
      <c r="J45" s="53">
        <f t="shared" si="0"/>
        <v>17.899999999999999</v>
      </c>
      <c r="K45" s="7">
        <v>7.82</v>
      </c>
      <c r="L45" s="7"/>
      <c r="M45" s="7">
        <f t="shared" si="1"/>
        <v>17.899999999999999</v>
      </c>
      <c r="N45" s="52">
        <f t="shared" si="2"/>
        <v>8.0300000000000011</v>
      </c>
      <c r="O45" s="52">
        <f t="shared" si="3"/>
        <v>8.0300000000000011</v>
      </c>
      <c r="P45" s="52">
        <f t="shared" si="4"/>
        <v>8.0300000000000011</v>
      </c>
      <c r="Q45" s="1"/>
      <c r="R45" s="1"/>
      <c r="S45" s="1"/>
    </row>
    <row r="46" spans="1:19" x14ac:dyDescent="0.25">
      <c r="A46" s="3">
        <v>45</v>
      </c>
      <c r="B46" s="35">
        <v>18.96</v>
      </c>
      <c r="C46" s="35">
        <v>5.5500000000000007</v>
      </c>
      <c r="D46" s="35">
        <v>1.6099999999999994</v>
      </c>
      <c r="E46" s="35">
        <v>1.9899999999999984</v>
      </c>
      <c r="F46" s="35">
        <v>8.4399999999999977</v>
      </c>
      <c r="G46" s="35">
        <v>6.6325000000000003</v>
      </c>
      <c r="H46" s="35">
        <v>11.84</v>
      </c>
      <c r="I46" s="6">
        <f>B46</f>
        <v>18.96</v>
      </c>
      <c r="J46" s="53">
        <f t="shared" si="0"/>
        <v>18.96</v>
      </c>
      <c r="K46" s="7">
        <v>8.34</v>
      </c>
      <c r="L46" s="7"/>
      <c r="M46" s="7">
        <f t="shared" si="1"/>
        <v>18.96</v>
      </c>
      <c r="N46" s="52">
        <f t="shared" si="2"/>
        <v>8.4399999999999977</v>
      </c>
      <c r="O46" s="52">
        <f t="shared" si="3"/>
        <v>8.4399999999999977</v>
      </c>
      <c r="P46" s="52">
        <f t="shared" si="4"/>
        <v>8.4399999999999977</v>
      </c>
      <c r="Q46" s="1"/>
      <c r="R46" s="1"/>
      <c r="S46" s="1"/>
    </row>
    <row r="47" spans="1:19" x14ac:dyDescent="0.25">
      <c r="A47" s="3">
        <v>46</v>
      </c>
      <c r="B47" s="35">
        <v>20.11</v>
      </c>
      <c r="C47" s="35">
        <v>5.8900000000000006</v>
      </c>
      <c r="D47" s="35">
        <v>1.6099999999999994</v>
      </c>
      <c r="E47" s="35">
        <v>1.990000000000002</v>
      </c>
      <c r="F47" s="35">
        <v>9.2100000000000044</v>
      </c>
      <c r="G47" s="35">
        <v>7.0350000000000001</v>
      </c>
      <c r="H47" s="35">
        <v>12.759999999999998</v>
      </c>
      <c r="I47" s="6">
        <f>B47</f>
        <v>20.11</v>
      </c>
      <c r="J47" s="53">
        <f t="shared" si="0"/>
        <v>20.11</v>
      </c>
      <c r="K47" s="7">
        <v>8.75</v>
      </c>
      <c r="L47" s="7"/>
      <c r="M47" s="7">
        <f t="shared" si="1"/>
        <v>20.11</v>
      </c>
      <c r="N47" s="52">
        <f t="shared" si="2"/>
        <v>9.2100000000000044</v>
      </c>
      <c r="O47" s="52">
        <f t="shared" si="3"/>
        <v>9.2100000000000044</v>
      </c>
      <c r="P47" s="52">
        <f t="shared" si="4"/>
        <v>9.2100000000000044</v>
      </c>
      <c r="Q47" s="1"/>
      <c r="R47" s="1"/>
      <c r="S47" s="1"/>
    </row>
    <row r="48" spans="1:19" x14ac:dyDescent="0.25">
      <c r="A48" s="3">
        <v>47</v>
      </c>
      <c r="B48" s="35">
        <v>21.36</v>
      </c>
      <c r="C48" s="35">
        <v>6.2600000000000016</v>
      </c>
      <c r="D48" s="35">
        <v>1.6099999999999994</v>
      </c>
      <c r="E48" s="35">
        <v>1.990000000000002</v>
      </c>
      <c r="F48" s="35">
        <v>10.050000000000001</v>
      </c>
      <c r="G48" s="35">
        <v>7.4725000000000001</v>
      </c>
      <c r="H48" s="35">
        <v>13.79</v>
      </c>
      <c r="I48" s="6">
        <f>B48</f>
        <v>21.36</v>
      </c>
      <c r="J48" s="53">
        <f t="shared" si="0"/>
        <v>21.36</v>
      </c>
      <c r="K48" s="7">
        <v>9.18</v>
      </c>
      <c r="L48" s="7"/>
      <c r="M48" s="7">
        <f t="shared" si="1"/>
        <v>21.36</v>
      </c>
      <c r="N48" s="52">
        <f t="shared" si="2"/>
        <v>10.050000000000001</v>
      </c>
      <c r="O48" s="52">
        <f t="shared" si="3"/>
        <v>10.050000000000001</v>
      </c>
      <c r="P48" s="52">
        <f t="shared" si="4"/>
        <v>10.050000000000001</v>
      </c>
      <c r="Q48" s="1"/>
      <c r="R48" s="1"/>
      <c r="S48" s="1"/>
    </row>
    <row r="49" spans="1:19" x14ac:dyDescent="0.25">
      <c r="A49" s="3">
        <v>48</v>
      </c>
      <c r="B49" s="35">
        <v>22.71</v>
      </c>
      <c r="C49" s="35">
        <v>6.68</v>
      </c>
      <c r="D49" s="35">
        <v>1.6099999999999994</v>
      </c>
      <c r="E49" s="35">
        <v>1.9899999999999984</v>
      </c>
      <c r="F49" s="35">
        <v>10.969999999999999</v>
      </c>
      <c r="G49" s="35">
        <v>7.9485000000000028</v>
      </c>
      <c r="H49" s="35">
        <v>14.89</v>
      </c>
      <c r="I49" s="6">
        <f>B49</f>
        <v>22.71</v>
      </c>
      <c r="J49" s="53">
        <f t="shared" si="0"/>
        <v>22.71</v>
      </c>
      <c r="K49" s="7">
        <v>9.61</v>
      </c>
      <c r="L49" s="7"/>
      <c r="M49" s="7">
        <f t="shared" si="1"/>
        <v>22.71</v>
      </c>
      <c r="N49" s="52">
        <f t="shared" si="2"/>
        <v>10.969999999999999</v>
      </c>
      <c r="O49" s="52">
        <f t="shared" si="3"/>
        <v>10.969999999999999</v>
      </c>
      <c r="P49" s="52">
        <f t="shared" si="4"/>
        <v>10.969999999999999</v>
      </c>
      <c r="Q49" s="1"/>
      <c r="R49" s="1"/>
      <c r="S49" s="1"/>
    </row>
    <row r="50" spans="1:19" x14ac:dyDescent="0.25">
      <c r="A50" s="3">
        <v>49</v>
      </c>
      <c r="B50" s="35">
        <v>24.16</v>
      </c>
      <c r="C50" s="35">
        <v>7.1499999999999986</v>
      </c>
      <c r="D50" s="35">
        <v>1.6099999999999994</v>
      </c>
      <c r="E50" s="35">
        <v>1.9899999999999984</v>
      </c>
      <c r="F50" s="35">
        <v>11.970000000000002</v>
      </c>
      <c r="G50" s="35">
        <v>8.4560000000000066</v>
      </c>
      <c r="H50" s="35">
        <v>16.059999999999999</v>
      </c>
      <c r="I50" s="6">
        <f>B50</f>
        <v>24.16</v>
      </c>
      <c r="J50" s="53">
        <f t="shared" si="0"/>
        <v>24.16</v>
      </c>
      <c r="K50" s="7">
        <v>10.08</v>
      </c>
      <c r="L50" s="7"/>
      <c r="M50" s="7">
        <f t="shared" si="1"/>
        <v>24.16</v>
      </c>
      <c r="N50" s="52">
        <f t="shared" si="2"/>
        <v>11.970000000000002</v>
      </c>
      <c r="O50" s="52">
        <f t="shared" si="3"/>
        <v>11.970000000000002</v>
      </c>
      <c r="P50" s="52">
        <f t="shared" si="4"/>
        <v>11.970000000000002</v>
      </c>
      <c r="Q50" s="1"/>
      <c r="R50" s="1"/>
      <c r="S50" s="1"/>
    </row>
    <row r="51" spans="1:19" x14ac:dyDescent="0.25">
      <c r="A51" s="3">
        <v>50</v>
      </c>
      <c r="B51" s="35">
        <v>25.7</v>
      </c>
      <c r="C51" s="35">
        <v>7.6900000000000013</v>
      </c>
      <c r="D51" s="35">
        <v>1.6099999999999994</v>
      </c>
      <c r="E51" s="35">
        <v>1.990000000000002</v>
      </c>
      <c r="F51" s="35">
        <v>13.070000000000004</v>
      </c>
      <c r="G51" s="35">
        <v>8.9914999999999985</v>
      </c>
      <c r="H51" s="35">
        <v>17.360000000000003</v>
      </c>
      <c r="I51" s="6">
        <f>B51</f>
        <v>25.7</v>
      </c>
      <c r="J51" s="53">
        <f t="shared" si="0"/>
        <v>25.7</v>
      </c>
      <c r="K51" s="7">
        <v>10.57</v>
      </c>
      <c r="L51" s="7"/>
      <c r="M51" s="7">
        <f t="shared" si="1"/>
        <v>25.7</v>
      </c>
      <c r="N51" s="52">
        <f t="shared" si="2"/>
        <v>13.070000000000004</v>
      </c>
      <c r="O51" s="52">
        <f t="shared" si="3"/>
        <v>13.070000000000004</v>
      </c>
      <c r="P51" s="52">
        <f t="shared" si="4"/>
        <v>13.070000000000004</v>
      </c>
      <c r="Q51" s="1"/>
      <c r="R51" s="1"/>
      <c r="S51" s="1"/>
    </row>
    <row r="52" spans="1:19" x14ac:dyDescent="0.25">
      <c r="A52" s="3">
        <v>51</v>
      </c>
      <c r="B52" s="35">
        <v>27.45</v>
      </c>
      <c r="C52" s="35">
        <v>8.3000000000000007</v>
      </c>
      <c r="D52" s="35">
        <v>1.6099999999999994</v>
      </c>
      <c r="E52" s="35">
        <v>1.990000000000002</v>
      </c>
      <c r="F52" s="35">
        <v>13.879999999999999</v>
      </c>
      <c r="G52" s="35">
        <v>9.6039999999999957</v>
      </c>
      <c r="H52" s="35">
        <v>18.750000000000004</v>
      </c>
      <c r="I52" s="6">
        <f>B52</f>
        <v>27.45</v>
      </c>
      <c r="J52" s="53">
        <f t="shared" si="0"/>
        <v>27.45</v>
      </c>
      <c r="K52" s="7">
        <v>11.06</v>
      </c>
      <c r="L52" s="7"/>
      <c r="M52" s="7">
        <f t="shared" si="1"/>
        <v>27.45</v>
      </c>
      <c r="N52" s="52">
        <f t="shared" si="2"/>
        <v>13.879999999999999</v>
      </c>
      <c r="O52" s="52">
        <f t="shared" si="3"/>
        <v>13.879999999999999</v>
      </c>
      <c r="P52" s="52">
        <f t="shared" si="4"/>
        <v>13.879999999999999</v>
      </c>
      <c r="Q52" s="1"/>
      <c r="R52" s="1"/>
      <c r="S52" s="1"/>
    </row>
    <row r="53" spans="1:19" x14ac:dyDescent="0.25">
      <c r="A53" s="3">
        <v>52</v>
      </c>
      <c r="B53" s="35">
        <v>29.3</v>
      </c>
      <c r="C53" s="35">
        <v>8.98</v>
      </c>
      <c r="D53" s="35">
        <v>1.6099999999999994</v>
      </c>
      <c r="E53" s="35">
        <v>1.9899999999999984</v>
      </c>
      <c r="F53" s="35">
        <v>14.73</v>
      </c>
      <c r="G53" s="35">
        <v>10.251499999999997</v>
      </c>
      <c r="H53" s="35">
        <v>20.239999999999998</v>
      </c>
      <c r="I53" s="6">
        <f>B53</f>
        <v>29.3</v>
      </c>
      <c r="J53" s="53">
        <f t="shared" si="0"/>
        <v>29.3</v>
      </c>
      <c r="K53" s="7">
        <v>11.57</v>
      </c>
      <c r="L53" s="7"/>
      <c r="M53" s="7">
        <f t="shared" si="1"/>
        <v>29.3</v>
      </c>
      <c r="N53" s="52">
        <f t="shared" si="2"/>
        <v>14.73</v>
      </c>
      <c r="O53" s="52">
        <f t="shared" si="3"/>
        <v>14.73</v>
      </c>
      <c r="P53" s="52">
        <f t="shared" si="4"/>
        <v>14.73</v>
      </c>
      <c r="Q53" s="1"/>
      <c r="R53" s="1"/>
      <c r="S53" s="1"/>
    </row>
    <row r="54" spans="1:19" x14ac:dyDescent="0.25">
      <c r="A54" s="3">
        <v>53</v>
      </c>
      <c r="B54" s="35">
        <v>31.34</v>
      </c>
      <c r="C54" s="35">
        <v>9.7799999999999976</v>
      </c>
      <c r="D54" s="35">
        <v>1.610000000000003</v>
      </c>
      <c r="E54" s="35">
        <v>1.9899999999999984</v>
      </c>
      <c r="F54" s="35">
        <v>15.639999999999997</v>
      </c>
      <c r="G54" s="35">
        <v>10.965500000000002</v>
      </c>
      <c r="H54" s="35">
        <v>21.94</v>
      </c>
      <c r="I54" s="6">
        <f>B54</f>
        <v>31.34</v>
      </c>
      <c r="J54" s="53">
        <f t="shared" si="0"/>
        <v>31.34</v>
      </c>
      <c r="K54" s="7">
        <v>12.1</v>
      </c>
      <c r="L54" s="7"/>
      <c r="M54" s="7">
        <f t="shared" si="1"/>
        <v>31.34</v>
      </c>
      <c r="N54" s="52">
        <f t="shared" si="2"/>
        <v>15.639999999999997</v>
      </c>
      <c r="O54" s="52">
        <f t="shared" si="3"/>
        <v>15.639999999999997</v>
      </c>
      <c r="P54" s="52">
        <f t="shared" si="4"/>
        <v>15.639999999999997</v>
      </c>
      <c r="Q54" s="1"/>
      <c r="R54" s="1"/>
      <c r="S54" s="1"/>
    </row>
    <row r="55" spans="1:19" x14ac:dyDescent="0.25">
      <c r="A55" s="3">
        <v>54</v>
      </c>
      <c r="B55" s="35">
        <v>33.58</v>
      </c>
      <c r="C55" s="35">
        <v>10.71</v>
      </c>
      <c r="D55" s="35">
        <v>1.6099999999999994</v>
      </c>
      <c r="E55" s="35">
        <v>1.9899999999999949</v>
      </c>
      <c r="F55" s="35">
        <v>16.61</v>
      </c>
      <c r="G55" s="35">
        <v>11.749499999999998</v>
      </c>
      <c r="H55" s="35">
        <v>23.78</v>
      </c>
      <c r="I55" s="6">
        <f>B55</f>
        <v>33.58</v>
      </c>
      <c r="J55" s="53">
        <f t="shared" si="0"/>
        <v>33.58</v>
      </c>
      <c r="K55" s="7">
        <v>12.67</v>
      </c>
      <c r="L55" s="7"/>
      <c r="M55" s="7">
        <f t="shared" si="1"/>
        <v>33.58</v>
      </c>
      <c r="N55" s="52">
        <f t="shared" si="2"/>
        <v>16.61</v>
      </c>
      <c r="O55" s="52">
        <f t="shared" si="3"/>
        <v>16.61</v>
      </c>
      <c r="P55" s="52">
        <f t="shared" si="4"/>
        <v>16.61</v>
      </c>
      <c r="Q55" s="1"/>
      <c r="R55" s="1"/>
      <c r="S55" s="1"/>
    </row>
    <row r="56" spans="1:19" x14ac:dyDescent="0.25">
      <c r="A56" s="3">
        <v>55</v>
      </c>
      <c r="B56" s="35">
        <v>36.03</v>
      </c>
      <c r="C56" s="35">
        <v>11.82</v>
      </c>
      <c r="D56" s="35">
        <v>1.6099999999999994</v>
      </c>
      <c r="E56" s="35">
        <v>1.990000000000002</v>
      </c>
      <c r="F56" s="35">
        <v>17.649999999999999</v>
      </c>
      <c r="G56" s="35">
        <v>12.606999999999999</v>
      </c>
      <c r="H56" s="35">
        <v>25.759999999999998</v>
      </c>
      <c r="I56" s="6">
        <f>B56</f>
        <v>36.03</v>
      </c>
      <c r="J56" s="53">
        <f t="shared" si="0"/>
        <v>36.03</v>
      </c>
      <c r="K56" s="7">
        <v>13.26</v>
      </c>
      <c r="L56" s="7"/>
      <c r="M56" s="7">
        <f t="shared" si="1"/>
        <v>36.03</v>
      </c>
      <c r="N56" s="52">
        <f t="shared" si="2"/>
        <v>17.649999999999999</v>
      </c>
      <c r="O56" s="52">
        <f t="shared" si="3"/>
        <v>17.649999999999999</v>
      </c>
      <c r="P56" s="52">
        <f t="shared" si="4"/>
        <v>17.649999999999999</v>
      </c>
      <c r="Q56" s="1"/>
      <c r="R56" s="1"/>
      <c r="S56" s="1"/>
    </row>
    <row r="57" spans="1:19" x14ac:dyDescent="0.25">
      <c r="A57" s="3">
        <v>56</v>
      </c>
      <c r="B57" s="35">
        <v>38.69</v>
      </c>
      <c r="C57" s="35">
        <v>0</v>
      </c>
      <c r="D57" s="35">
        <v>1.6100000000000065</v>
      </c>
      <c r="E57" s="35">
        <v>1.990000000000002</v>
      </c>
      <c r="F57" s="35">
        <v>18.760000000000005</v>
      </c>
      <c r="G57" s="35">
        <v>13.534500000000008</v>
      </c>
      <c r="H57" s="35">
        <v>27.930000000000007</v>
      </c>
      <c r="I57" s="6">
        <f>B57</f>
        <v>38.69</v>
      </c>
      <c r="J57" s="53">
        <f t="shared" si="0"/>
        <v>38.69</v>
      </c>
      <c r="K57" s="7">
        <v>14.07</v>
      </c>
      <c r="L57" s="7"/>
      <c r="M57" s="7">
        <f t="shared" si="1"/>
        <v>38.69</v>
      </c>
      <c r="N57" s="52">
        <f t="shared" si="2"/>
        <v>18.760000000000005</v>
      </c>
      <c r="O57" s="52">
        <f t="shared" si="3"/>
        <v>18.760000000000005</v>
      </c>
      <c r="P57" s="52">
        <f t="shared" si="4"/>
        <v>18.760000000000005</v>
      </c>
      <c r="Q57" s="1"/>
      <c r="R57" s="1"/>
      <c r="S57" s="1"/>
    </row>
    <row r="58" spans="1:19" x14ac:dyDescent="0.25">
      <c r="A58" s="3">
        <v>57</v>
      </c>
      <c r="B58" s="35">
        <v>41.64</v>
      </c>
      <c r="C58" s="35">
        <v>0</v>
      </c>
      <c r="D58" s="35">
        <v>1.6099999999999994</v>
      </c>
      <c r="E58" s="35">
        <v>1.990000000000002</v>
      </c>
      <c r="F58" s="35">
        <v>19.96</v>
      </c>
      <c r="G58" s="35">
        <v>14.570500000000003</v>
      </c>
      <c r="H58" s="35">
        <v>30.310000000000002</v>
      </c>
      <c r="I58" s="6">
        <f>B58</f>
        <v>41.64</v>
      </c>
      <c r="J58" s="53">
        <f t="shared" si="0"/>
        <v>41.64</v>
      </c>
      <c r="K58" s="7">
        <v>14.93</v>
      </c>
      <c r="L58" s="7"/>
      <c r="M58" s="7">
        <f t="shared" si="1"/>
        <v>41.64</v>
      </c>
      <c r="N58" s="52">
        <f t="shared" si="2"/>
        <v>19.96</v>
      </c>
      <c r="O58" s="52">
        <f t="shared" si="3"/>
        <v>19.96</v>
      </c>
      <c r="P58" s="52">
        <f t="shared" si="4"/>
        <v>19.96</v>
      </c>
      <c r="Q58" s="1"/>
      <c r="R58" s="1"/>
      <c r="S58" s="1"/>
    </row>
    <row r="59" spans="1:19" x14ac:dyDescent="0.25">
      <c r="A59" s="3">
        <v>58</v>
      </c>
      <c r="B59" s="35">
        <v>44.81</v>
      </c>
      <c r="C59" s="35">
        <v>0</v>
      </c>
      <c r="D59" s="35">
        <v>1.6099999999999994</v>
      </c>
      <c r="E59" s="35">
        <v>1.9899999999999949</v>
      </c>
      <c r="F59" s="35">
        <v>21.22</v>
      </c>
      <c r="G59" s="35">
        <v>15.68</v>
      </c>
      <c r="H59" s="35">
        <v>32.899999999999991</v>
      </c>
      <c r="I59" s="6">
        <f>B59</f>
        <v>44.81</v>
      </c>
      <c r="J59" s="53">
        <f t="shared" si="0"/>
        <v>44.81</v>
      </c>
      <c r="K59" s="8">
        <v>15.85</v>
      </c>
      <c r="L59" s="8"/>
      <c r="M59" s="7">
        <f t="shared" si="1"/>
        <v>44.81</v>
      </c>
      <c r="N59" s="52">
        <f t="shared" si="2"/>
        <v>21.22</v>
      </c>
      <c r="O59" s="52">
        <f t="shared" si="3"/>
        <v>21.22</v>
      </c>
      <c r="P59" s="52">
        <f t="shared" si="4"/>
        <v>21.22</v>
      </c>
      <c r="Q59" s="1"/>
      <c r="R59" s="1"/>
      <c r="S59" s="1"/>
    </row>
    <row r="60" spans="1:19" x14ac:dyDescent="0.25">
      <c r="A60" s="3">
        <v>59</v>
      </c>
      <c r="B60" s="35">
        <v>48.37</v>
      </c>
      <c r="C60" s="35">
        <v>0</v>
      </c>
      <c r="D60" s="35">
        <v>1.6099999999999994</v>
      </c>
      <c r="E60" s="35">
        <v>1.990000000000002</v>
      </c>
      <c r="F60" s="35">
        <v>22.589999999999996</v>
      </c>
      <c r="G60" s="35">
        <v>16.922500000000007</v>
      </c>
      <c r="H60" s="35">
        <v>35.750000000000007</v>
      </c>
      <c r="I60" s="6">
        <f>B60</f>
        <v>48.37</v>
      </c>
      <c r="J60" s="53">
        <f t="shared" si="0"/>
        <v>48.37</v>
      </c>
      <c r="K60" s="7">
        <v>16.829999999999998</v>
      </c>
      <c r="L60" s="7"/>
      <c r="M60" s="7">
        <f t="shared" si="1"/>
        <v>48.37</v>
      </c>
      <c r="N60" s="52">
        <f t="shared" si="2"/>
        <v>22.589999999999996</v>
      </c>
      <c r="O60" s="52">
        <f t="shared" si="3"/>
        <v>22.589999999999996</v>
      </c>
      <c r="P60" s="52">
        <f t="shared" si="4"/>
        <v>22.589999999999996</v>
      </c>
      <c r="Q60" s="1"/>
      <c r="R60" s="1"/>
      <c r="S60" s="1"/>
    </row>
    <row r="61" spans="1:19" x14ac:dyDescent="0.25">
      <c r="A61" s="3">
        <v>60</v>
      </c>
      <c r="B61" s="35">
        <v>52.28</v>
      </c>
      <c r="C61" s="35">
        <v>0</v>
      </c>
      <c r="D61" s="35">
        <v>1.6099999999999994</v>
      </c>
      <c r="E61" s="35">
        <v>1.990000000000002</v>
      </c>
      <c r="F61" s="35">
        <v>24.03</v>
      </c>
      <c r="G61" s="35">
        <v>18.294499999999999</v>
      </c>
      <c r="H61" s="35">
        <v>38.86</v>
      </c>
      <c r="I61" s="6">
        <f>B61</f>
        <v>52.28</v>
      </c>
      <c r="J61" s="53">
        <f t="shared" si="0"/>
        <v>52.28</v>
      </c>
      <c r="K61" s="7">
        <v>17.87</v>
      </c>
      <c r="L61" s="7"/>
      <c r="M61" s="7">
        <f t="shared" si="1"/>
        <v>52.28</v>
      </c>
      <c r="N61" s="52">
        <f t="shared" si="2"/>
        <v>24.03</v>
      </c>
      <c r="O61" s="52">
        <f t="shared" si="3"/>
        <v>24.03</v>
      </c>
      <c r="P61" s="52">
        <f t="shared" si="4"/>
        <v>24.03</v>
      </c>
      <c r="Q61" s="1"/>
      <c r="R61" s="1"/>
      <c r="S61" s="1"/>
    </row>
    <row r="62" spans="1:19" x14ac:dyDescent="0.25">
      <c r="A62" s="3">
        <v>61</v>
      </c>
      <c r="B62" s="35">
        <v>56.59</v>
      </c>
      <c r="C62" s="35">
        <v>0</v>
      </c>
      <c r="D62" s="35">
        <v>1.6099999999999994</v>
      </c>
      <c r="E62" s="35">
        <v>1.9899999999999949</v>
      </c>
      <c r="F62" s="35">
        <v>26.47</v>
      </c>
      <c r="G62" s="35">
        <v>19.799499999999995</v>
      </c>
      <c r="H62" s="35">
        <v>42.28</v>
      </c>
      <c r="I62" s="6">
        <f>B62</f>
        <v>56.59</v>
      </c>
      <c r="J62" s="53">
        <f t="shared" si="0"/>
        <v>56.59</v>
      </c>
      <c r="K62" s="7">
        <v>18.84</v>
      </c>
      <c r="L62" s="7"/>
      <c r="M62" s="7">
        <f t="shared" si="1"/>
        <v>56.59</v>
      </c>
      <c r="N62" s="52">
        <f t="shared" si="2"/>
        <v>26.47</v>
      </c>
      <c r="O62" s="52">
        <f t="shared" si="3"/>
        <v>26.47</v>
      </c>
      <c r="P62" s="52">
        <f t="shared" si="4"/>
        <v>26.47</v>
      </c>
      <c r="Q62" s="1"/>
      <c r="R62" s="1"/>
      <c r="S62" s="1"/>
    </row>
    <row r="63" spans="1:19" x14ac:dyDescent="0.25">
      <c r="A63" s="3">
        <v>62</v>
      </c>
      <c r="B63" s="35">
        <v>61.44</v>
      </c>
      <c r="C63" s="35">
        <v>0</v>
      </c>
      <c r="D63" s="35">
        <v>1.6099999999999994</v>
      </c>
      <c r="E63" s="35">
        <v>1.990000000000002</v>
      </c>
      <c r="F63" s="35">
        <v>28.909999999999997</v>
      </c>
      <c r="G63" s="35">
        <v>21.497000000000014</v>
      </c>
      <c r="H63" s="35">
        <v>45.990000000000009</v>
      </c>
      <c r="I63" s="6">
        <f>B63</f>
        <v>61.44</v>
      </c>
      <c r="J63" s="53">
        <f t="shared" si="0"/>
        <v>61.44</v>
      </c>
      <c r="K63" s="7">
        <v>19.86</v>
      </c>
      <c r="L63" s="7"/>
      <c r="M63" s="7">
        <f t="shared" si="1"/>
        <v>61.44</v>
      </c>
      <c r="N63" s="52">
        <f t="shared" si="2"/>
        <v>28.909999999999997</v>
      </c>
      <c r="O63" s="52">
        <f t="shared" si="3"/>
        <v>28.909999999999997</v>
      </c>
      <c r="P63" s="52">
        <f t="shared" si="4"/>
        <v>28.909999999999997</v>
      </c>
      <c r="Q63" s="1"/>
      <c r="R63" s="1"/>
      <c r="S63" s="1"/>
    </row>
    <row r="64" spans="1:19" x14ac:dyDescent="0.25">
      <c r="A64" s="3">
        <v>63</v>
      </c>
      <c r="B64" s="35">
        <v>66.8</v>
      </c>
      <c r="C64" s="35">
        <v>0</v>
      </c>
      <c r="D64" s="35">
        <v>1.6099999999999994</v>
      </c>
      <c r="E64" s="35">
        <v>1.9900000000000091</v>
      </c>
      <c r="F64" s="35">
        <v>31.64</v>
      </c>
      <c r="G64" s="35">
        <v>23.37299999999999</v>
      </c>
      <c r="H64" s="35">
        <v>50.11</v>
      </c>
      <c r="I64" s="6">
        <f>B64</f>
        <v>66.8</v>
      </c>
      <c r="J64" s="53">
        <f t="shared" si="0"/>
        <v>66.8</v>
      </c>
      <c r="K64" s="7">
        <v>20.95</v>
      </c>
      <c r="L64" s="7"/>
      <c r="M64" s="7">
        <f t="shared" si="1"/>
        <v>66.8</v>
      </c>
      <c r="N64" s="52">
        <f t="shared" si="2"/>
        <v>31.64</v>
      </c>
      <c r="O64" s="52">
        <f t="shared" si="3"/>
        <v>31.64</v>
      </c>
      <c r="P64" s="52">
        <f t="shared" si="4"/>
        <v>31.64</v>
      </c>
      <c r="Q64" s="1"/>
      <c r="R64" s="1"/>
      <c r="S64" s="1"/>
    </row>
    <row r="65" spans="1:19" x14ac:dyDescent="0.25">
      <c r="A65" s="3">
        <v>64</v>
      </c>
      <c r="B65" s="35">
        <v>72.84</v>
      </c>
      <c r="C65" s="35">
        <v>0</v>
      </c>
      <c r="D65" s="35">
        <v>1.6099999999999994</v>
      </c>
      <c r="E65" s="35">
        <v>1.9899999999999949</v>
      </c>
      <c r="F65" s="35">
        <v>34.379999999999995</v>
      </c>
      <c r="G65" s="35">
        <v>25.487000000000009</v>
      </c>
      <c r="H65" s="35">
        <v>54.61999999999999</v>
      </c>
      <c r="I65" s="6">
        <f>B65</f>
        <v>72.84</v>
      </c>
      <c r="J65" s="53">
        <f t="shared" si="0"/>
        <v>72.84</v>
      </c>
      <c r="K65" s="7">
        <v>22.11</v>
      </c>
      <c r="L65" s="7"/>
      <c r="M65" s="7">
        <f t="shared" si="1"/>
        <v>72.84</v>
      </c>
      <c r="N65" s="52">
        <f t="shared" si="2"/>
        <v>34.379999999999995</v>
      </c>
      <c r="O65" s="52">
        <f t="shared" si="3"/>
        <v>34.379999999999995</v>
      </c>
      <c r="P65" s="52">
        <f t="shared" si="4"/>
        <v>34.379999999999995</v>
      </c>
      <c r="Q65" s="1"/>
      <c r="R65" s="1"/>
      <c r="S65" s="1"/>
    </row>
    <row r="66" spans="1:19" x14ac:dyDescent="0.25">
      <c r="A66" s="3">
        <v>65</v>
      </c>
      <c r="B66" s="35">
        <v>79.73</v>
      </c>
      <c r="C66" s="35">
        <v>0</v>
      </c>
      <c r="D66" s="35">
        <v>1.6099999999999852</v>
      </c>
      <c r="E66" s="35">
        <v>1.9899999999999949</v>
      </c>
      <c r="F66" s="35">
        <v>37.200000000000003</v>
      </c>
      <c r="G66" s="35">
        <v>27.894999999999996</v>
      </c>
      <c r="H66" s="35">
        <v>59.559999999999988</v>
      </c>
      <c r="I66" s="6">
        <f>B66</f>
        <v>79.73</v>
      </c>
      <c r="J66" s="53">
        <f t="shared" si="0"/>
        <v>79.73</v>
      </c>
      <c r="K66" s="7">
        <v>23.33</v>
      </c>
      <c r="L66" s="7"/>
      <c r="M66" s="7">
        <f t="shared" si="1"/>
        <v>79.73</v>
      </c>
      <c r="N66" s="52">
        <f t="shared" si="2"/>
        <v>37.200000000000003</v>
      </c>
      <c r="O66" s="52">
        <f t="shared" si="3"/>
        <v>37.200000000000003</v>
      </c>
      <c r="P66" s="52">
        <f t="shared" si="4"/>
        <v>37.200000000000003</v>
      </c>
      <c r="Q66" s="1"/>
      <c r="R66" s="1"/>
      <c r="S66" s="1"/>
    </row>
    <row r="67" spans="1:19" x14ac:dyDescent="0.25">
      <c r="A67" s="3">
        <v>66</v>
      </c>
      <c r="B67" s="35">
        <v>87.62</v>
      </c>
      <c r="C67" s="35">
        <v>0</v>
      </c>
      <c r="D67" s="35">
        <v>0</v>
      </c>
      <c r="E67" s="35">
        <v>0</v>
      </c>
      <c r="F67" s="35">
        <v>0</v>
      </c>
      <c r="G67" s="35">
        <v>30.656499999999994</v>
      </c>
      <c r="H67" s="35">
        <v>64.97999999999999</v>
      </c>
      <c r="I67" s="6">
        <f>B67</f>
        <v>87.62</v>
      </c>
      <c r="J67" s="53">
        <f t="shared" si="0"/>
        <v>87.62</v>
      </c>
      <c r="K67" s="7">
        <v>0</v>
      </c>
      <c r="L67" s="7"/>
      <c r="M67" s="7">
        <f t="shared" si="1"/>
        <v>87.62</v>
      </c>
      <c r="N67" s="52">
        <f t="shared" si="2"/>
        <v>0</v>
      </c>
      <c r="O67" s="52">
        <f t="shared" si="3"/>
        <v>0</v>
      </c>
      <c r="P67" s="52">
        <f t="shared" si="4"/>
        <v>0</v>
      </c>
      <c r="Q67" s="1"/>
      <c r="R67" s="1"/>
      <c r="S67" s="1"/>
    </row>
    <row r="68" spans="1:19" x14ac:dyDescent="0.25">
      <c r="A68" s="3">
        <v>67</v>
      </c>
      <c r="B68" s="35">
        <v>96.62</v>
      </c>
      <c r="C68" s="35">
        <v>0</v>
      </c>
      <c r="D68" s="35">
        <v>0</v>
      </c>
      <c r="E68" s="35">
        <v>0</v>
      </c>
      <c r="F68" s="35">
        <v>0</v>
      </c>
      <c r="G68" s="35">
        <v>33.8065</v>
      </c>
      <c r="H68" s="35">
        <v>70.900000000000006</v>
      </c>
      <c r="I68" s="6">
        <f>B68</f>
        <v>96.62</v>
      </c>
      <c r="J68" s="53">
        <f t="shared" si="0"/>
        <v>96.62</v>
      </c>
      <c r="K68" s="7">
        <v>0</v>
      </c>
      <c r="L68" s="7"/>
      <c r="M68" s="7">
        <f t="shared" si="1"/>
        <v>96.62</v>
      </c>
      <c r="N68" s="52">
        <f t="shared" si="2"/>
        <v>0</v>
      </c>
      <c r="O68" s="52">
        <f t="shared" si="3"/>
        <v>0</v>
      </c>
      <c r="P68" s="52">
        <f t="shared" si="4"/>
        <v>0</v>
      </c>
      <c r="Q68" s="1"/>
      <c r="R68" s="1"/>
      <c r="S68" s="1"/>
    </row>
    <row r="69" spans="1:19" x14ac:dyDescent="0.25">
      <c r="A69" s="3">
        <v>68</v>
      </c>
      <c r="B69" s="35">
        <v>107.08</v>
      </c>
      <c r="C69" s="35">
        <v>0</v>
      </c>
      <c r="D69" s="35">
        <v>0</v>
      </c>
      <c r="E69" s="35">
        <v>0</v>
      </c>
      <c r="F69" s="35">
        <v>0</v>
      </c>
      <c r="G69" s="35">
        <v>37.463999999999984</v>
      </c>
      <c r="H69" s="35">
        <v>77.410000000000011</v>
      </c>
      <c r="I69" s="6">
        <f>B69</f>
        <v>107.08</v>
      </c>
      <c r="J69" s="53">
        <f t="shared" si="0"/>
        <v>107.08</v>
      </c>
      <c r="K69" s="7">
        <v>0</v>
      </c>
      <c r="L69" s="7"/>
      <c r="M69" s="7">
        <f t="shared" si="1"/>
        <v>107.08</v>
      </c>
      <c r="N69" s="52">
        <f t="shared" si="2"/>
        <v>0</v>
      </c>
      <c r="O69" s="52">
        <f t="shared" si="3"/>
        <v>0</v>
      </c>
      <c r="P69" s="52">
        <f t="shared" si="4"/>
        <v>0</v>
      </c>
      <c r="Q69" s="1"/>
      <c r="R69" s="1"/>
      <c r="S69" s="1"/>
    </row>
    <row r="70" spans="1:19" x14ac:dyDescent="0.25">
      <c r="A70" s="3">
        <v>69</v>
      </c>
      <c r="B70" s="35">
        <v>118.35</v>
      </c>
      <c r="C70" s="35">
        <v>0</v>
      </c>
      <c r="D70" s="35">
        <v>0</v>
      </c>
      <c r="E70" s="35">
        <v>0</v>
      </c>
      <c r="F70" s="35">
        <v>0</v>
      </c>
      <c r="G70" s="35">
        <v>41.408500000000032</v>
      </c>
      <c r="H70" s="35">
        <v>84.56</v>
      </c>
      <c r="I70" s="6">
        <f>B70</f>
        <v>118.35</v>
      </c>
      <c r="J70" s="53">
        <f t="shared" si="0"/>
        <v>118.35</v>
      </c>
      <c r="K70" s="7">
        <v>0</v>
      </c>
      <c r="L70" s="7"/>
      <c r="M70" s="7">
        <f t="shared" si="1"/>
        <v>118.35</v>
      </c>
      <c r="N70" s="52">
        <f t="shared" si="2"/>
        <v>0</v>
      </c>
      <c r="O70" s="52">
        <f t="shared" si="3"/>
        <v>0</v>
      </c>
      <c r="P70" s="52">
        <f t="shared" si="4"/>
        <v>0</v>
      </c>
      <c r="Q70" s="1"/>
      <c r="R70" s="1"/>
      <c r="S70" s="1"/>
    </row>
    <row r="71" spans="1:19" ht="15.75" thickBot="1" x14ac:dyDescent="0.3">
      <c r="A71" s="4">
        <v>70</v>
      </c>
      <c r="B71" s="36">
        <v>133.51</v>
      </c>
      <c r="C71" s="36">
        <v>0</v>
      </c>
      <c r="D71" s="36">
        <v>0</v>
      </c>
      <c r="E71" s="36">
        <v>0</v>
      </c>
      <c r="F71" s="36">
        <v>0</v>
      </c>
      <c r="G71" s="36">
        <v>46.714499999999987</v>
      </c>
      <c r="H71" s="36">
        <v>92.420000000000016</v>
      </c>
      <c r="I71" s="6">
        <f>B71</f>
        <v>133.51</v>
      </c>
      <c r="J71" s="53">
        <f t="shared" si="0"/>
        <v>133.51</v>
      </c>
      <c r="K71" s="7">
        <v>0</v>
      </c>
      <c r="L71" s="7"/>
      <c r="M71" s="7">
        <f t="shared" si="1"/>
        <v>133.51</v>
      </c>
      <c r="N71" s="52">
        <f t="shared" si="2"/>
        <v>0</v>
      </c>
      <c r="O71" s="52">
        <f t="shared" si="3"/>
        <v>0</v>
      </c>
      <c r="P71" s="52">
        <f t="shared" si="4"/>
        <v>0</v>
      </c>
      <c r="Q71" s="1"/>
      <c r="R71" s="1"/>
      <c r="S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1"/>
  <sheetViews>
    <sheetView tabSelected="1" zoomScaleNormal="100" workbookViewId="0">
      <selection activeCell="K16" sqref="K16:K71"/>
    </sheetView>
  </sheetViews>
  <sheetFormatPr baseColWidth="10" defaultRowHeight="15" x14ac:dyDescent="0.25"/>
  <cols>
    <col min="7" max="7" width="22.42578125" customWidth="1"/>
    <col min="9" max="9" width="14.7109375" style="1" customWidth="1"/>
    <col min="10" max="12" width="11.42578125" style="1"/>
    <col min="13" max="13" width="17.85546875" customWidth="1"/>
    <col min="14" max="15" width="17" style="1" customWidth="1"/>
    <col min="16" max="16" width="16.7109375" customWidth="1"/>
  </cols>
  <sheetData>
    <row r="1" spans="1:22" x14ac:dyDescent="0.25">
      <c r="A1" s="9" t="s">
        <v>1</v>
      </c>
      <c r="B1" s="10"/>
      <c r="C1" s="11"/>
      <c r="D1" s="11"/>
      <c r="E1" s="11"/>
      <c r="F1" s="11"/>
      <c r="G1" s="11"/>
      <c r="H1" s="11"/>
      <c r="I1" s="38"/>
      <c r="J1" s="38"/>
      <c r="K1" s="38"/>
      <c r="L1" s="38"/>
      <c r="M1" s="1"/>
      <c r="P1" s="1"/>
      <c r="Q1" s="1"/>
      <c r="R1" s="1"/>
      <c r="S1" s="1"/>
    </row>
    <row r="2" spans="1:22" x14ac:dyDescent="0.25">
      <c r="A2" s="12" t="s">
        <v>2</v>
      </c>
      <c r="B2" s="13"/>
      <c r="C2" s="13"/>
      <c r="D2" s="13"/>
      <c r="E2" s="13"/>
      <c r="F2" s="13"/>
      <c r="G2" s="13"/>
      <c r="H2" s="13"/>
      <c r="I2" s="22"/>
      <c r="J2" s="22"/>
      <c r="K2" s="22"/>
      <c r="L2" s="22"/>
      <c r="M2" s="1"/>
      <c r="P2" s="1"/>
      <c r="Q2" s="1"/>
      <c r="R2" s="1"/>
      <c r="S2" s="1"/>
      <c r="U2" s="1">
        <v>634</v>
      </c>
      <c r="V2" s="1"/>
    </row>
    <row r="3" spans="1:22" x14ac:dyDescent="0.25">
      <c r="A3" s="14" t="s">
        <v>3</v>
      </c>
      <c r="B3" s="15"/>
      <c r="C3" s="16" t="s">
        <v>4</v>
      </c>
      <c r="D3" s="16"/>
      <c r="E3" s="16"/>
      <c r="F3" s="16"/>
      <c r="G3" s="16"/>
      <c r="H3" s="17"/>
      <c r="I3" s="22"/>
      <c r="J3" s="22"/>
      <c r="K3" s="22"/>
      <c r="L3" s="22"/>
      <c r="M3" s="1"/>
      <c r="P3" s="1"/>
      <c r="Q3" s="1"/>
      <c r="R3" s="1"/>
      <c r="S3" s="1"/>
      <c r="U3" s="1">
        <v>150</v>
      </c>
      <c r="V3" s="1"/>
    </row>
    <row r="4" spans="1:22" x14ac:dyDescent="0.25">
      <c r="A4" s="14" t="s">
        <v>5</v>
      </c>
      <c r="B4" s="15" t="s">
        <v>6</v>
      </c>
      <c r="C4" s="16"/>
      <c r="D4" s="16"/>
      <c r="E4" s="16"/>
      <c r="F4" s="16"/>
      <c r="G4" s="16"/>
      <c r="H4" s="17"/>
      <c r="I4" s="22"/>
      <c r="J4" s="22"/>
      <c r="K4" s="22"/>
      <c r="L4" s="22"/>
      <c r="M4" s="1"/>
      <c r="P4" s="1"/>
      <c r="Q4" s="1"/>
      <c r="R4" s="1"/>
      <c r="S4" s="1"/>
      <c r="U4" s="1">
        <f>SUM(U2:U3)</f>
        <v>784</v>
      </c>
      <c r="V4" s="1">
        <f>U4*0.35</f>
        <v>274.39999999999998</v>
      </c>
    </row>
    <row r="5" spans="1:22" x14ac:dyDescent="0.25">
      <c r="A5" s="14" t="s">
        <v>7</v>
      </c>
      <c r="B5" s="17"/>
      <c r="C5" s="17"/>
      <c r="D5" s="17"/>
      <c r="E5" s="17"/>
      <c r="F5" s="17"/>
      <c r="G5" s="17"/>
      <c r="H5" s="17"/>
      <c r="I5" s="22"/>
      <c r="J5" s="22"/>
      <c r="K5" s="22"/>
      <c r="L5" s="22"/>
      <c r="M5" s="1"/>
      <c r="P5" s="1"/>
      <c r="Q5" s="1"/>
      <c r="R5" s="1"/>
      <c r="S5" s="1"/>
    </row>
    <row r="6" spans="1:22" x14ac:dyDescent="0.25">
      <c r="A6" s="14" t="s">
        <v>8</v>
      </c>
      <c r="B6" s="17"/>
      <c r="C6" s="17"/>
      <c r="D6" s="17"/>
      <c r="E6" s="17"/>
      <c r="F6" s="17"/>
      <c r="G6" s="17"/>
      <c r="H6" s="17"/>
      <c r="I6" s="22"/>
      <c r="J6" s="22"/>
      <c r="K6" s="22"/>
      <c r="L6" s="22"/>
      <c r="M6" s="1"/>
      <c r="P6" s="1"/>
      <c r="Q6" s="1"/>
      <c r="R6" s="1"/>
      <c r="S6" s="1"/>
    </row>
    <row r="7" spans="1:22" x14ac:dyDescent="0.25">
      <c r="A7" s="14" t="s">
        <v>9</v>
      </c>
      <c r="B7" s="17"/>
      <c r="C7" s="17"/>
      <c r="D7" s="17"/>
      <c r="E7" s="17"/>
      <c r="F7" s="17"/>
      <c r="G7" s="17"/>
      <c r="H7" s="17"/>
      <c r="I7" s="22"/>
      <c r="J7" s="22"/>
      <c r="K7" s="22"/>
      <c r="L7" s="22"/>
      <c r="M7" s="1"/>
      <c r="P7" s="1"/>
      <c r="Q7" s="1"/>
      <c r="R7" s="1"/>
      <c r="S7" s="1"/>
    </row>
    <row r="8" spans="1:22" x14ac:dyDescent="0.25">
      <c r="A8" s="14" t="s">
        <v>10</v>
      </c>
      <c r="B8" s="17"/>
      <c r="C8" s="17"/>
      <c r="D8" s="17"/>
      <c r="E8" s="17"/>
      <c r="F8" s="17"/>
      <c r="G8" s="17"/>
      <c r="H8" s="17"/>
      <c r="I8" s="22"/>
      <c r="J8" s="22"/>
      <c r="K8" s="22"/>
      <c r="L8" s="22"/>
      <c r="M8" s="1"/>
      <c r="P8" s="1"/>
      <c r="Q8" s="1"/>
      <c r="R8" s="1"/>
      <c r="S8" s="1"/>
    </row>
    <row r="9" spans="1:22" ht="15.75" thickBot="1" x14ac:dyDescent="0.3">
      <c r="A9" s="18" t="s">
        <v>11</v>
      </c>
      <c r="B9" s="19"/>
      <c r="C9" s="19"/>
      <c r="D9" s="19"/>
      <c r="E9" s="19"/>
      <c r="F9" s="19"/>
      <c r="G9" s="19"/>
      <c r="H9" s="19"/>
      <c r="I9" s="22"/>
      <c r="J9" s="22"/>
      <c r="K9" s="22"/>
      <c r="L9" s="22"/>
      <c r="M9" s="1"/>
      <c r="P9" s="1"/>
      <c r="Q9" s="1"/>
      <c r="R9" s="1"/>
      <c r="S9" s="1"/>
    </row>
    <row r="10" spans="1:22" x14ac:dyDescent="0.25">
      <c r="A10" s="20"/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1"/>
      <c r="P10" s="1"/>
      <c r="Q10" s="1"/>
      <c r="R10" s="1"/>
      <c r="S10" s="1"/>
    </row>
    <row r="11" spans="1:22" x14ac:dyDescent="0.25">
      <c r="A11" s="23" t="s">
        <v>12</v>
      </c>
      <c r="B11" s="24"/>
      <c r="C11" s="25"/>
      <c r="D11" s="26"/>
      <c r="E11" s="27"/>
      <c r="F11" s="27"/>
      <c r="G11" s="28"/>
      <c r="H11" s="29"/>
      <c r="I11" s="29"/>
      <c r="J11" s="29"/>
      <c r="K11" s="29"/>
      <c r="L11" s="29"/>
      <c r="M11" s="1"/>
      <c r="P11" s="1"/>
      <c r="Q11" s="1"/>
      <c r="R11" s="1"/>
      <c r="S11" s="1"/>
    </row>
    <row r="12" spans="1:22" ht="15.75" thickBot="1" x14ac:dyDescent="0.3">
      <c r="A12" s="30"/>
      <c r="B12" s="24"/>
      <c r="C12" s="25"/>
      <c r="D12" s="26"/>
      <c r="E12" s="27"/>
      <c r="F12" s="27"/>
      <c r="G12" s="28"/>
      <c r="H12" s="29"/>
      <c r="I12" s="29"/>
      <c r="J12" s="29"/>
      <c r="K12" s="29"/>
      <c r="L12" s="29"/>
      <c r="M12" s="1"/>
      <c r="P12" s="1"/>
      <c r="Q12" s="1"/>
      <c r="R12" s="1"/>
      <c r="S12" s="1"/>
    </row>
    <row r="13" spans="1:22" x14ac:dyDescent="0.25">
      <c r="A13" s="31" t="s">
        <v>13</v>
      </c>
      <c r="B13" s="32"/>
      <c r="C13" s="33"/>
      <c r="D13" s="33"/>
      <c r="E13" s="33"/>
      <c r="F13" s="33"/>
      <c r="G13" s="32"/>
      <c r="H13" s="32"/>
      <c r="I13" s="39"/>
      <c r="J13" s="39"/>
      <c r="K13" s="39"/>
      <c r="L13" s="39"/>
      <c r="M13" s="39"/>
      <c r="N13" s="39"/>
      <c r="O13" s="39"/>
      <c r="P13" s="39"/>
      <c r="Q13" s="1"/>
      <c r="R13" s="1"/>
      <c r="S13" s="1"/>
    </row>
    <row r="14" spans="1:22" ht="28.5" customHeight="1" x14ac:dyDescent="0.25">
      <c r="A14" s="50" t="s">
        <v>14</v>
      </c>
      <c r="B14" s="115" t="s">
        <v>2</v>
      </c>
      <c r="C14" s="118" t="s">
        <v>15</v>
      </c>
      <c r="D14" s="115" t="s">
        <v>16</v>
      </c>
      <c r="E14" s="115" t="s">
        <v>17</v>
      </c>
      <c r="F14" s="115" t="s">
        <v>18</v>
      </c>
      <c r="G14" s="115" t="s">
        <v>24</v>
      </c>
      <c r="H14" s="115" t="s">
        <v>25</v>
      </c>
      <c r="I14" s="115" t="s">
        <v>26</v>
      </c>
      <c r="J14" s="115" t="s">
        <v>27</v>
      </c>
      <c r="K14" s="115" t="s">
        <v>21</v>
      </c>
      <c r="L14" s="49" t="s">
        <v>29</v>
      </c>
      <c r="M14" s="116" t="s">
        <v>41</v>
      </c>
      <c r="N14" s="51" t="s">
        <v>42</v>
      </c>
      <c r="O14" s="51" t="s">
        <v>43</v>
      </c>
      <c r="P14" s="51" t="s">
        <v>44</v>
      </c>
      <c r="Q14" s="1"/>
      <c r="R14" s="1" t="s">
        <v>22</v>
      </c>
      <c r="S14" s="1"/>
    </row>
    <row r="15" spans="1:22" s="1" customFormat="1" x14ac:dyDescent="0.25">
      <c r="A15" s="43"/>
      <c r="B15" s="44"/>
      <c r="C15" s="44"/>
      <c r="D15" s="44"/>
      <c r="E15" s="44"/>
      <c r="F15" s="44"/>
      <c r="G15" s="45" t="s">
        <v>62</v>
      </c>
      <c r="H15" s="44"/>
      <c r="I15" s="45" t="s">
        <v>28</v>
      </c>
      <c r="J15" s="45" t="s">
        <v>28</v>
      </c>
      <c r="K15" s="44"/>
      <c r="L15" s="44"/>
      <c r="M15" s="45" t="s">
        <v>28</v>
      </c>
      <c r="N15" s="45" t="s">
        <v>61</v>
      </c>
      <c r="O15" s="45" t="s">
        <v>61</v>
      </c>
      <c r="P15" s="45" t="s">
        <v>61</v>
      </c>
    </row>
    <row r="16" spans="1:22" x14ac:dyDescent="0.25">
      <c r="A16" s="40">
        <v>15</v>
      </c>
      <c r="B16" s="41">
        <v>6.34</v>
      </c>
      <c r="C16" s="41">
        <v>1.9700000000000006</v>
      </c>
      <c r="D16" s="41">
        <v>1.59</v>
      </c>
      <c r="E16" s="41">
        <v>1.97</v>
      </c>
      <c r="F16" s="41">
        <v>2.3800000000000008</v>
      </c>
      <c r="G16" s="42">
        <f>B16</f>
        <v>6.34</v>
      </c>
      <c r="H16" s="41">
        <v>2.12</v>
      </c>
      <c r="I16" s="6">
        <f>B16</f>
        <v>6.34</v>
      </c>
      <c r="J16" s="6">
        <f>B16</f>
        <v>6.34</v>
      </c>
      <c r="K16" s="6">
        <v>2.39</v>
      </c>
      <c r="L16" s="6"/>
      <c r="M16" s="52">
        <f>B16</f>
        <v>6.34</v>
      </c>
      <c r="N16" s="52">
        <f>F16</f>
        <v>2.3800000000000008</v>
      </c>
      <c r="O16" s="52">
        <f>F16</f>
        <v>2.3800000000000008</v>
      </c>
      <c r="P16" s="52">
        <f>F16</f>
        <v>2.3800000000000008</v>
      </c>
      <c r="Q16" s="1"/>
      <c r="R16" s="1" t="s">
        <v>23</v>
      </c>
      <c r="S16" s="1"/>
    </row>
    <row r="17" spans="1:21" x14ac:dyDescent="0.25">
      <c r="A17" s="3">
        <v>16</v>
      </c>
      <c r="B17" s="35">
        <v>6.64</v>
      </c>
      <c r="C17" s="35">
        <v>2.0200000000000005</v>
      </c>
      <c r="D17" s="34">
        <v>1.59</v>
      </c>
      <c r="E17" s="34">
        <v>1.97</v>
      </c>
      <c r="F17" s="35">
        <v>2.4200000000000008</v>
      </c>
      <c r="G17" s="42">
        <f t="shared" ref="G17:G71" si="0">B17</f>
        <v>6.64</v>
      </c>
      <c r="H17" s="35">
        <v>2.21</v>
      </c>
      <c r="I17" s="6">
        <f t="shared" ref="I17:I71" si="1">B17</f>
        <v>6.64</v>
      </c>
      <c r="J17" s="6">
        <f t="shared" ref="J17:J71" si="2">B17</f>
        <v>6.64</v>
      </c>
      <c r="K17" s="6">
        <v>2.4300000000000002</v>
      </c>
      <c r="L17" s="6"/>
      <c r="M17" s="52">
        <f t="shared" ref="M17:M71" si="3">B17</f>
        <v>6.64</v>
      </c>
      <c r="N17" s="52">
        <f t="shared" ref="N17:N71" si="4">F17</f>
        <v>2.4200000000000008</v>
      </c>
      <c r="O17" s="52">
        <f t="shared" ref="O17:O71" si="5">F17</f>
        <v>2.4200000000000008</v>
      </c>
      <c r="P17" s="52">
        <f t="shared" ref="P17:P71" si="6">F17</f>
        <v>2.4200000000000008</v>
      </c>
      <c r="Q17" s="1"/>
      <c r="R17" s="1"/>
      <c r="S17" s="1"/>
    </row>
    <row r="18" spans="1:21" x14ac:dyDescent="0.25">
      <c r="A18" s="3">
        <v>17</v>
      </c>
      <c r="B18" s="35">
        <v>6.82</v>
      </c>
      <c r="C18" s="35">
        <v>2.09</v>
      </c>
      <c r="D18" s="34">
        <v>1.59</v>
      </c>
      <c r="E18" s="34">
        <v>1.97</v>
      </c>
      <c r="F18" s="35">
        <v>2.4699999999999989</v>
      </c>
      <c r="G18" s="42">
        <f t="shared" si="0"/>
        <v>6.82</v>
      </c>
      <c r="H18" s="35">
        <v>2.2999999999999998</v>
      </c>
      <c r="I18" s="6">
        <f t="shared" si="1"/>
        <v>6.82</v>
      </c>
      <c r="J18" s="6">
        <f t="shared" si="2"/>
        <v>6.82</v>
      </c>
      <c r="K18" s="6">
        <v>2.48</v>
      </c>
      <c r="L18" s="6"/>
      <c r="M18" s="52">
        <f t="shared" si="3"/>
        <v>6.82</v>
      </c>
      <c r="N18" s="52">
        <f t="shared" si="4"/>
        <v>2.4699999999999989</v>
      </c>
      <c r="O18" s="52">
        <f t="shared" si="5"/>
        <v>2.4699999999999989</v>
      </c>
      <c r="P18" s="52">
        <f t="shared" si="6"/>
        <v>2.4699999999999989</v>
      </c>
      <c r="Q18" s="1"/>
      <c r="R18" s="48" t="s">
        <v>30</v>
      </c>
      <c r="S18" s="48"/>
    </row>
    <row r="19" spans="1:21" x14ac:dyDescent="0.25">
      <c r="A19" s="3">
        <v>18</v>
      </c>
      <c r="B19" s="35">
        <v>7.01</v>
      </c>
      <c r="C19" s="35">
        <v>2.1500000000000004</v>
      </c>
      <c r="D19" s="34">
        <v>1.59</v>
      </c>
      <c r="E19" s="34">
        <v>1.97</v>
      </c>
      <c r="F19" s="35">
        <v>2.5099999999999998</v>
      </c>
      <c r="G19" s="42">
        <f t="shared" si="0"/>
        <v>7.01</v>
      </c>
      <c r="H19" s="35">
        <v>2.4</v>
      </c>
      <c r="I19" s="6">
        <f t="shared" si="1"/>
        <v>7.01</v>
      </c>
      <c r="J19" s="6">
        <f t="shared" si="2"/>
        <v>7.01</v>
      </c>
      <c r="K19" s="7">
        <v>2.52</v>
      </c>
      <c r="L19" s="7"/>
      <c r="M19" s="52">
        <f t="shared" si="3"/>
        <v>7.01</v>
      </c>
      <c r="N19" s="52">
        <f t="shared" si="4"/>
        <v>2.5099999999999998</v>
      </c>
      <c r="O19" s="52">
        <f t="shared" si="5"/>
        <v>2.5099999999999998</v>
      </c>
      <c r="P19" s="52">
        <f t="shared" si="6"/>
        <v>2.5099999999999998</v>
      </c>
      <c r="R19" s="46" t="s">
        <v>31</v>
      </c>
      <c r="S19" s="47">
        <v>136</v>
      </c>
      <c r="U19" s="37"/>
    </row>
    <row r="20" spans="1:21" x14ac:dyDescent="0.25">
      <c r="A20" s="3">
        <v>19</v>
      </c>
      <c r="B20" s="35">
        <v>7.2</v>
      </c>
      <c r="C20" s="35">
        <v>2.21</v>
      </c>
      <c r="D20" s="34">
        <v>1.59</v>
      </c>
      <c r="E20" s="34">
        <v>1.97</v>
      </c>
      <c r="F20" s="35">
        <v>2.5499999999999998</v>
      </c>
      <c r="G20" s="42">
        <f t="shared" si="0"/>
        <v>7.2</v>
      </c>
      <c r="H20" s="35">
        <v>2.5</v>
      </c>
      <c r="I20" s="6">
        <f t="shared" si="1"/>
        <v>7.2</v>
      </c>
      <c r="J20" s="6">
        <f t="shared" si="2"/>
        <v>7.2</v>
      </c>
      <c r="K20" s="7">
        <v>2.56</v>
      </c>
      <c r="L20" s="7"/>
      <c r="M20" s="52">
        <f t="shared" si="3"/>
        <v>7.2</v>
      </c>
      <c r="N20" s="52">
        <f t="shared" si="4"/>
        <v>2.5499999999999998</v>
      </c>
      <c r="O20" s="52">
        <f t="shared" si="5"/>
        <v>2.5499999999999998</v>
      </c>
      <c r="P20" s="52">
        <f t="shared" si="6"/>
        <v>2.5499999999999998</v>
      </c>
      <c r="R20" s="46" t="s">
        <v>32</v>
      </c>
      <c r="S20" s="47">
        <v>276</v>
      </c>
    </row>
    <row r="21" spans="1:21" x14ac:dyDescent="0.25">
      <c r="A21" s="3">
        <v>20</v>
      </c>
      <c r="B21" s="35">
        <v>7.38</v>
      </c>
      <c r="C21" s="35">
        <v>2.2700000000000005</v>
      </c>
      <c r="D21" s="34">
        <v>1.59</v>
      </c>
      <c r="E21" s="34">
        <v>1.97</v>
      </c>
      <c r="F21" s="35">
        <v>2.6000000000000005</v>
      </c>
      <c r="G21" s="42">
        <f t="shared" si="0"/>
        <v>7.38</v>
      </c>
      <c r="H21" s="35">
        <v>2.6</v>
      </c>
      <c r="I21" s="6">
        <f t="shared" si="1"/>
        <v>7.38</v>
      </c>
      <c r="J21" s="6">
        <f t="shared" si="2"/>
        <v>7.38</v>
      </c>
      <c r="K21" s="7">
        <v>2.61</v>
      </c>
      <c r="L21" s="7"/>
      <c r="M21" s="52">
        <f t="shared" si="3"/>
        <v>7.38</v>
      </c>
      <c r="N21" s="52">
        <f t="shared" si="4"/>
        <v>2.6000000000000005</v>
      </c>
      <c r="O21" s="52">
        <f t="shared" si="5"/>
        <v>2.6000000000000005</v>
      </c>
      <c r="P21" s="52">
        <f t="shared" si="6"/>
        <v>2.6000000000000005</v>
      </c>
      <c r="R21" s="46" t="s">
        <v>33</v>
      </c>
      <c r="S21" s="47">
        <v>409</v>
      </c>
    </row>
    <row r="22" spans="1:21" x14ac:dyDescent="0.25">
      <c r="A22" s="3">
        <v>21</v>
      </c>
      <c r="B22" s="35">
        <v>7.59</v>
      </c>
      <c r="C22" s="35">
        <v>2.33</v>
      </c>
      <c r="D22" s="34">
        <v>1.59</v>
      </c>
      <c r="E22" s="34">
        <v>1.97</v>
      </c>
      <c r="F22" s="35">
        <v>2.620000000000001</v>
      </c>
      <c r="G22" s="42">
        <f t="shared" si="0"/>
        <v>7.59</v>
      </c>
      <c r="H22" s="35">
        <v>2.65</v>
      </c>
      <c r="I22" s="6">
        <f t="shared" si="1"/>
        <v>7.59</v>
      </c>
      <c r="J22" s="6">
        <f t="shared" si="2"/>
        <v>7.59</v>
      </c>
      <c r="K22" s="7">
        <v>2.63</v>
      </c>
      <c r="L22" s="7"/>
      <c r="M22" s="52">
        <f t="shared" si="3"/>
        <v>7.59</v>
      </c>
      <c r="N22" s="52">
        <f t="shared" si="4"/>
        <v>2.620000000000001</v>
      </c>
      <c r="O22" s="52">
        <f t="shared" si="5"/>
        <v>2.620000000000001</v>
      </c>
      <c r="P22" s="52">
        <f t="shared" si="6"/>
        <v>2.620000000000001</v>
      </c>
      <c r="R22" s="46" t="s">
        <v>34</v>
      </c>
      <c r="S22" s="47">
        <v>409</v>
      </c>
    </row>
    <row r="23" spans="1:21" x14ac:dyDescent="0.25">
      <c r="A23" s="3">
        <v>22</v>
      </c>
      <c r="B23" s="35">
        <v>7.77</v>
      </c>
      <c r="C23" s="35">
        <v>2.3799999999999981</v>
      </c>
      <c r="D23" s="34">
        <v>1.59</v>
      </c>
      <c r="E23" s="34">
        <v>1.97</v>
      </c>
      <c r="F23" s="35">
        <v>2.6399999999999997</v>
      </c>
      <c r="G23" s="42">
        <f t="shared" si="0"/>
        <v>7.77</v>
      </c>
      <c r="H23" s="35">
        <v>2.7</v>
      </c>
      <c r="I23" s="6">
        <f t="shared" si="1"/>
        <v>7.77</v>
      </c>
      <c r="J23" s="6">
        <f t="shared" si="2"/>
        <v>7.77</v>
      </c>
      <c r="K23" s="7">
        <v>2.64</v>
      </c>
      <c r="L23" s="7"/>
      <c r="M23" s="52">
        <f t="shared" si="3"/>
        <v>7.77</v>
      </c>
      <c r="N23" s="52">
        <f t="shared" si="4"/>
        <v>2.6399999999999997</v>
      </c>
      <c r="O23" s="52">
        <f t="shared" si="5"/>
        <v>2.6399999999999997</v>
      </c>
      <c r="P23" s="52">
        <f t="shared" si="6"/>
        <v>2.6399999999999997</v>
      </c>
      <c r="R23" s="46" t="s">
        <v>35</v>
      </c>
      <c r="S23" s="47">
        <v>409</v>
      </c>
    </row>
    <row r="24" spans="1:21" x14ac:dyDescent="0.25">
      <c r="A24" s="3">
        <v>23</v>
      </c>
      <c r="B24" s="35">
        <v>7.95</v>
      </c>
      <c r="C24" s="35">
        <v>2.4400000000000004</v>
      </c>
      <c r="D24" s="34">
        <v>1.59</v>
      </c>
      <c r="E24" s="34">
        <v>1.97</v>
      </c>
      <c r="F24" s="35">
        <v>2.6599999999999993</v>
      </c>
      <c r="G24" s="42">
        <f t="shared" si="0"/>
        <v>7.95</v>
      </c>
      <c r="H24" s="35">
        <v>2.75</v>
      </c>
      <c r="I24" s="6">
        <f t="shared" si="1"/>
        <v>7.95</v>
      </c>
      <c r="J24" s="6">
        <f t="shared" si="2"/>
        <v>7.95</v>
      </c>
      <c r="K24" s="7">
        <v>2.66</v>
      </c>
      <c r="L24" s="7"/>
      <c r="M24" s="52">
        <f t="shared" si="3"/>
        <v>7.95</v>
      </c>
      <c r="N24" s="52">
        <f t="shared" si="4"/>
        <v>2.6599999999999993</v>
      </c>
      <c r="O24" s="52">
        <f t="shared" si="5"/>
        <v>2.6599999999999993</v>
      </c>
      <c r="P24" s="52">
        <f t="shared" si="6"/>
        <v>2.6599999999999993</v>
      </c>
      <c r="R24" s="46" t="s">
        <v>36</v>
      </c>
      <c r="S24" s="47">
        <v>409</v>
      </c>
    </row>
    <row r="25" spans="1:21" x14ac:dyDescent="0.25">
      <c r="A25" s="3">
        <v>24</v>
      </c>
      <c r="B25" s="35">
        <v>8.1300000000000008</v>
      </c>
      <c r="C25" s="35">
        <v>2.5099999999999998</v>
      </c>
      <c r="D25" s="34">
        <v>1.59</v>
      </c>
      <c r="E25" s="34">
        <v>1.97</v>
      </c>
      <c r="F25" s="35">
        <v>2.6799999999999997</v>
      </c>
      <c r="G25" s="42">
        <f t="shared" si="0"/>
        <v>8.1300000000000008</v>
      </c>
      <c r="H25" s="35">
        <v>2.81</v>
      </c>
      <c r="I25" s="6">
        <f t="shared" si="1"/>
        <v>8.1300000000000008</v>
      </c>
      <c r="J25" s="6">
        <f t="shared" si="2"/>
        <v>8.1300000000000008</v>
      </c>
      <c r="K25" s="7">
        <v>2.67</v>
      </c>
      <c r="L25" s="7"/>
      <c r="M25" s="52">
        <f t="shared" si="3"/>
        <v>8.1300000000000008</v>
      </c>
      <c r="N25" s="52">
        <f t="shared" si="4"/>
        <v>2.6799999999999997</v>
      </c>
      <c r="O25" s="52">
        <f t="shared" si="5"/>
        <v>2.6799999999999997</v>
      </c>
      <c r="P25" s="52">
        <f t="shared" si="6"/>
        <v>2.6799999999999997</v>
      </c>
      <c r="R25" s="46" t="s">
        <v>37</v>
      </c>
      <c r="S25" s="47">
        <v>409</v>
      </c>
    </row>
    <row r="26" spans="1:21" x14ac:dyDescent="0.25">
      <c r="A26" s="3">
        <v>25</v>
      </c>
      <c r="B26" s="35">
        <v>8.44</v>
      </c>
      <c r="C26" s="35">
        <v>2.5699999999999985</v>
      </c>
      <c r="D26" s="34">
        <v>1.59</v>
      </c>
      <c r="E26" s="34">
        <v>1.97</v>
      </c>
      <c r="F26" s="35">
        <v>2.7000000000000011</v>
      </c>
      <c r="G26" s="42">
        <f t="shared" si="0"/>
        <v>8.44</v>
      </c>
      <c r="H26" s="35">
        <v>2.94</v>
      </c>
      <c r="I26" s="6">
        <f t="shared" si="1"/>
        <v>8.44</v>
      </c>
      <c r="J26" s="6">
        <f t="shared" si="2"/>
        <v>8.44</v>
      </c>
      <c r="K26" s="7">
        <v>2.69</v>
      </c>
      <c r="L26" s="7"/>
      <c r="M26" s="52">
        <f t="shared" si="3"/>
        <v>8.44</v>
      </c>
      <c r="N26" s="52">
        <f t="shared" si="4"/>
        <v>2.7000000000000011</v>
      </c>
      <c r="O26" s="52">
        <f t="shared" si="5"/>
        <v>2.7000000000000011</v>
      </c>
      <c r="P26" s="52">
        <f t="shared" si="6"/>
        <v>2.7000000000000011</v>
      </c>
      <c r="R26" s="46" t="s">
        <v>38</v>
      </c>
      <c r="S26" s="47">
        <v>409</v>
      </c>
    </row>
    <row r="27" spans="1:21" x14ac:dyDescent="0.25">
      <c r="A27" s="3">
        <v>26</v>
      </c>
      <c r="B27" s="35">
        <v>8.6199999999999992</v>
      </c>
      <c r="C27" s="35">
        <v>2.6399999999999988</v>
      </c>
      <c r="D27" s="34">
        <v>1.59</v>
      </c>
      <c r="E27" s="34">
        <v>1.97</v>
      </c>
      <c r="F27" s="35">
        <v>2.879999999999999</v>
      </c>
      <c r="G27" s="42">
        <f t="shared" si="0"/>
        <v>8.6199999999999992</v>
      </c>
      <c r="H27" s="35">
        <v>3.12</v>
      </c>
      <c r="I27" s="6">
        <f t="shared" si="1"/>
        <v>8.6199999999999992</v>
      </c>
      <c r="J27" s="6">
        <f t="shared" si="2"/>
        <v>8.6199999999999992</v>
      </c>
      <c r="K27" s="7">
        <v>2.86</v>
      </c>
      <c r="L27" s="7"/>
      <c r="M27" s="52">
        <f t="shared" si="3"/>
        <v>8.6199999999999992</v>
      </c>
      <c r="N27" s="52">
        <f t="shared" si="4"/>
        <v>2.879999999999999</v>
      </c>
      <c r="O27" s="52">
        <f t="shared" si="5"/>
        <v>2.879999999999999</v>
      </c>
      <c r="P27" s="52">
        <f t="shared" si="6"/>
        <v>2.879999999999999</v>
      </c>
      <c r="R27" s="46" t="s">
        <v>39</v>
      </c>
      <c r="S27" s="47">
        <v>409</v>
      </c>
    </row>
    <row r="28" spans="1:21" x14ac:dyDescent="0.25">
      <c r="A28" s="3">
        <v>27</v>
      </c>
      <c r="B28" s="35">
        <v>8.81</v>
      </c>
      <c r="C28" s="35">
        <v>2.7099999999999991</v>
      </c>
      <c r="D28" s="34">
        <v>1.59</v>
      </c>
      <c r="E28" s="34">
        <v>1.97</v>
      </c>
      <c r="F28" s="35">
        <v>3.0700000000000003</v>
      </c>
      <c r="G28" s="42">
        <f t="shared" si="0"/>
        <v>8.81</v>
      </c>
      <c r="H28" s="35">
        <v>3.32</v>
      </c>
      <c r="I28" s="6">
        <f t="shared" si="1"/>
        <v>8.81</v>
      </c>
      <c r="J28" s="6">
        <f t="shared" si="2"/>
        <v>8.81</v>
      </c>
      <c r="K28" s="7">
        <v>3.04</v>
      </c>
      <c r="L28" s="7"/>
      <c r="M28" s="52">
        <f t="shared" si="3"/>
        <v>8.81</v>
      </c>
      <c r="N28" s="52">
        <f t="shared" si="4"/>
        <v>3.0700000000000003</v>
      </c>
      <c r="O28" s="52">
        <f t="shared" si="5"/>
        <v>3.0700000000000003</v>
      </c>
      <c r="P28" s="52">
        <f t="shared" si="6"/>
        <v>3.0700000000000003</v>
      </c>
      <c r="R28" s="46" t="s">
        <v>40</v>
      </c>
      <c r="S28" s="47">
        <v>409</v>
      </c>
    </row>
    <row r="29" spans="1:21" x14ac:dyDescent="0.25">
      <c r="A29" s="3">
        <v>28</v>
      </c>
      <c r="B29" s="35">
        <v>9.1</v>
      </c>
      <c r="C29" s="35">
        <v>2.7800000000000029</v>
      </c>
      <c r="D29" s="34">
        <v>1.59</v>
      </c>
      <c r="E29" s="34">
        <v>1.97</v>
      </c>
      <c r="F29" s="35">
        <v>3.2800000000000011</v>
      </c>
      <c r="G29" s="42">
        <f t="shared" si="0"/>
        <v>9.1</v>
      </c>
      <c r="H29" s="35">
        <v>3.53</v>
      </c>
      <c r="I29" s="6">
        <f t="shared" si="1"/>
        <v>9.1</v>
      </c>
      <c r="J29" s="6">
        <f t="shared" si="2"/>
        <v>9.1</v>
      </c>
      <c r="K29" s="7">
        <v>3.25</v>
      </c>
      <c r="L29" s="7"/>
      <c r="M29" s="52">
        <f t="shared" si="3"/>
        <v>9.1</v>
      </c>
      <c r="N29" s="52">
        <f t="shared" si="4"/>
        <v>3.2800000000000011</v>
      </c>
      <c r="O29" s="52">
        <f t="shared" si="5"/>
        <v>3.2800000000000011</v>
      </c>
      <c r="P29" s="52">
        <f t="shared" si="6"/>
        <v>3.2800000000000011</v>
      </c>
      <c r="S29" s="1"/>
    </row>
    <row r="30" spans="1:21" x14ac:dyDescent="0.25">
      <c r="A30" s="3">
        <v>29</v>
      </c>
      <c r="B30" s="35">
        <v>9.3800000000000008</v>
      </c>
      <c r="C30" s="35">
        <v>2.8599999999999994</v>
      </c>
      <c r="D30" s="34">
        <v>1.59</v>
      </c>
      <c r="E30" s="34">
        <v>1.97</v>
      </c>
      <c r="F30" s="35">
        <v>3.4799999999999986</v>
      </c>
      <c r="G30" s="42">
        <f t="shared" si="0"/>
        <v>9.3800000000000008</v>
      </c>
      <c r="H30" s="35">
        <v>3.77</v>
      </c>
      <c r="I30" s="6">
        <f t="shared" si="1"/>
        <v>9.3800000000000008</v>
      </c>
      <c r="J30" s="6">
        <f t="shared" si="2"/>
        <v>9.3800000000000008</v>
      </c>
      <c r="K30" s="7">
        <v>3.44</v>
      </c>
      <c r="L30" s="7"/>
      <c r="M30" s="52">
        <f t="shared" si="3"/>
        <v>9.3800000000000008</v>
      </c>
      <c r="N30" s="52">
        <f t="shared" si="4"/>
        <v>3.4799999999999986</v>
      </c>
      <c r="O30" s="52">
        <f t="shared" si="5"/>
        <v>3.4799999999999986</v>
      </c>
      <c r="P30" s="52">
        <f t="shared" si="6"/>
        <v>3.4799999999999986</v>
      </c>
      <c r="Q30" s="1"/>
      <c r="R30" s="1"/>
      <c r="S30" s="1"/>
    </row>
    <row r="31" spans="1:21" x14ac:dyDescent="0.25">
      <c r="A31" s="3">
        <v>30</v>
      </c>
      <c r="B31" s="35">
        <v>9.66</v>
      </c>
      <c r="C31" s="35">
        <v>2.9500000000000011</v>
      </c>
      <c r="D31" s="34">
        <v>1.59</v>
      </c>
      <c r="E31" s="34">
        <v>1.97</v>
      </c>
      <c r="F31" s="35">
        <v>3.7200000000000006</v>
      </c>
      <c r="G31" s="42">
        <f t="shared" si="0"/>
        <v>9.66</v>
      </c>
      <c r="H31" s="35">
        <v>4.0199999999999996</v>
      </c>
      <c r="I31" s="6">
        <f t="shared" si="1"/>
        <v>9.66</v>
      </c>
      <c r="J31" s="6">
        <f t="shared" si="2"/>
        <v>9.66</v>
      </c>
      <c r="K31" s="7">
        <v>3.67</v>
      </c>
      <c r="L31" s="7"/>
      <c r="M31" s="52">
        <f t="shared" si="3"/>
        <v>9.66</v>
      </c>
      <c r="N31" s="52">
        <f t="shared" si="4"/>
        <v>3.7200000000000006</v>
      </c>
      <c r="O31" s="52">
        <f t="shared" si="5"/>
        <v>3.7200000000000006</v>
      </c>
      <c r="P31" s="52">
        <f t="shared" si="6"/>
        <v>3.7200000000000006</v>
      </c>
      <c r="S31" s="1"/>
    </row>
    <row r="32" spans="1:21" x14ac:dyDescent="0.25">
      <c r="A32" s="3">
        <v>31</v>
      </c>
      <c r="B32" s="35">
        <v>10.039999999999999</v>
      </c>
      <c r="C32" s="35">
        <v>3.0399999999999974</v>
      </c>
      <c r="D32" s="34">
        <v>1.59</v>
      </c>
      <c r="E32" s="34">
        <v>1.97</v>
      </c>
      <c r="F32" s="35">
        <v>3.9499999999999993</v>
      </c>
      <c r="G32" s="42">
        <f t="shared" si="0"/>
        <v>10.039999999999999</v>
      </c>
      <c r="H32" s="35">
        <v>4.3</v>
      </c>
      <c r="I32" s="6">
        <f t="shared" si="1"/>
        <v>10.039999999999999</v>
      </c>
      <c r="J32" s="6">
        <f t="shared" si="2"/>
        <v>10.039999999999999</v>
      </c>
      <c r="K32" s="7">
        <v>3.88</v>
      </c>
      <c r="L32" s="7"/>
      <c r="M32" s="52">
        <f t="shared" si="3"/>
        <v>10.039999999999999</v>
      </c>
      <c r="N32" s="52">
        <f t="shared" si="4"/>
        <v>3.9499999999999993</v>
      </c>
      <c r="O32" s="52">
        <f t="shared" si="5"/>
        <v>3.9499999999999993</v>
      </c>
      <c r="P32" s="52">
        <f t="shared" si="6"/>
        <v>3.9499999999999993</v>
      </c>
      <c r="S32" s="1"/>
    </row>
    <row r="33" spans="1:19" x14ac:dyDescent="0.25">
      <c r="A33" s="3">
        <v>32</v>
      </c>
      <c r="B33" s="35">
        <v>10.32</v>
      </c>
      <c r="C33" s="35">
        <v>3.1400000000000006</v>
      </c>
      <c r="D33" s="34">
        <v>1.59</v>
      </c>
      <c r="E33" s="34">
        <v>1.97</v>
      </c>
      <c r="F33" s="35">
        <v>4.2200000000000006</v>
      </c>
      <c r="G33" s="42">
        <f t="shared" si="0"/>
        <v>10.32</v>
      </c>
      <c r="H33" s="35">
        <v>4.6100000000000003</v>
      </c>
      <c r="I33" s="6">
        <f t="shared" si="1"/>
        <v>10.32</v>
      </c>
      <c r="J33" s="6">
        <f t="shared" si="2"/>
        <v>10.32</v>
      </c>
      <c r="K33" s="7">
        <v>4.13</v>
      </c>
      <c r="L33" s="7"/>
      <c r="M33" s="52">
        <f t="shared" si="3"/>
        <v>10.32</v>
      </c>
      <c r="N33" s="52">
        <f t="shared" si="4"/>
        <v>4.2200000000000006</v>
      </c>
      <c r="O33" s="52">
        <f t="shared" si="5"/>
        <v>4.2200000000000006</v>
      </c>
      <c r="P33" s="52">
        <f t="shared" si="6"/>
        <v>4.2200000000000006</v>
      </c>
      <c r="S33" s="1"/>
    </row>
    <row r="34" spans="1:19" x14ac:dyDescent="0.25">
      <c r="A34" s="3">
        <v>33</v>
      </c>
      <c r="B34" s="35">
        <v>10.7</v>
      </c>
      <c r="C34" s="35">
        <v>3.25</v>
      </c>
      <c r="D34" s="34">
        <v>1.59</v>
      </c>
      <c r="E34" s="34">
        <v>1.97</v>
      </c>
      <c r="F34" s="35">
        <v>4.5</v>
      </c>
      <c r="G34" s="42">
        <f t="shared" si="0"/>
        <v>10.7</v>
      </c>
      <c r="H34" s="35">
        <v>4.9400000000000004</v>
      </c>
      <c r="I34" s="6">
        <f t="shared" si="1"/>
        <v>10.7</v>
      </c>
      <c r="J34" s="6">
        <f t="shared" si="2"/>
        <v>10.7</v>
      </c>
      <c r="K34" s="7">
        <v>4.38</v>
      </c>
      <c r="L34" s="7"/>
      <c r="M34" s="52">
        <f t="shared" si="3"/>
        <v>10.7</v>
      </c>
      <c r="N34" s="52">
        <f t="shared" si="4"/>
        <v>4.5</v>
      </c>
      <c r="O34" s="52">
        <f t="shared" si="5"/>
        <v>4.5</v>
      </c>
      <c r="P34" s="52">
        <f t="shared" si="6"/>
        <v>4.5</v>
      </c>
      <c r="Q34" s="1"/>
      <c r="R34" s="1"/>
      <c r="S34" s="1"/>
    </row>
    <row r="35" spans="1:19" x14ac:dyDescent="0.25">
      <c r="A35" s="3">
        <v>34</v>
      </c>
      <c r="B35" s="35">
        <v>11.18</v>
      </c>
      <c r="C35" s="35">
        <v>3.370000000000001</v>
      </c>
      <c r="D35" s="34">
        <v>1.59</v>
      </c>
      <c r="E35" s="34">
        <v>1.97</v>
      </c>
      <c r="F35" s="35">
        <v>4.7999999999999989</v>
      </c>
      <c r="G35" s="42">
        <f t="shared" si="0"/>
        <v>11.18</v>
      </c>
      <c r="H35" s="35">
        <v>5.3</v>
      </c>
      <c r="I35" s="6">
        <f t="shared" si="1"/>
        <v>11.18</v>
      </c>
      <c r="J35" s="6">
        <f t="shared" si="2"/>
        <v>11.18</v>
      </c>
      <c r="K35" s="7">
        <v>4.6399999999999997</v>
      </c>
      <c r="L35" s="7"/>
      <c r="M35" s="52">
        <f t="shared" si="3"/>
        <v>11.18</v>
      </c>
      <c r="N35" s="52">
        <f t="shared" si="4"/>
        <v>4.7999999999999989</v>
      </c>
      <c r="O35" s="52">
        <f t="shared" si="5"/>
        <v>4.7999999999999989</v>
      </c>
      <c r="P35" s="52">
        <f t="shared" si="6"/>
        <v>4.7999999999999989</v>
      </c>
      <c r="Q35" s="1"/>
      <c r="R35" s="1"/>
      <c r="S35" s="1"/>
    </row>
    <row r="36" spans="1:19" x14ac:dyDescent="0.25">
      <c r="A36" s="3">
        <v>35</v>
      </c>
      <c r="B36" s="35">
        <v>11.56</v>
      </c>
      <c r="C36" s="35">
        <v>3.5</v>
      </c>
      <c r="D36" s="34">
        <v>1.59</v>
      </c>
      <c r="E36" s="34">
        <v>1.97</v>
      </c>
      <c r="F36" s="35">
        <v>5.1100000000000012</v>
      </c>
      <c r="G36" s="42">
        <f t="shared" si="0"/>
        <v>11.56</v>
      </c>
      <c r="H36" s="35">
        <v>5.69</v>
      </c>
      <c r="I36" s="6">
        <f t="shared" si="1"/>
        <v>11.56</v>
      </c>
      <c r="J36" s="6">
        <f t="shared" si="2"/>
        <v>11.56</v>
      </c>
      <c r="K36" s="7">
        <v>4.92</v>
      </c>
      <c r="L36" s="7"/>
      <c r="M36" s="52">
        <f t="shared" si="3"/>
        <v>11.56</v>
      </c>
      <c r="N36" s="52">
        <f t="shared" si="4"/>
        <v>5.1100000000000012</v>
      </c>
      <c r="O36" s="52">
        <f t="shared" si="5"/>
        <v>5.1100000000000012</v>
      </c>
      <c r="P36" s="52">
        <f t="shared" si="6"/>
        <v>5.1100000000000012</v>
      </c>
      <c r="Q36" s="1"/>
      <c r="R36" s="1"/>
      <c r="S36" s="1"/>
    </row>
    <row r="37" spans="1:19" x14ac:dyDescent="0.25">
      <c r="A37" s="3">
        <v>36</v>
      </c>
      <c r="B37" s="35">
        <v>12.04</v>
      </c>
      <c r="C37" s="35">
        <v>3.6299999999999972</v>
      </c>
      <c r="D37" s="34">
        <v>1.59</v>
      </c>
      <c r="E37" s="34">
        <v>1.97</v>
      </c>
      <c r="F37" s="35">
        <v>5.3699999999999974</v>
      </c>
      <c r="G37" s="42">
        <f t="shared" si="0"/>
        <v>12.04</v>
      </c>
      <c r="H37" s="35">
        <v>6.12</v>
      </c>
      <c r="I37" s="6">
        <f t="shared" si="1"/>
        <v>12.04</v>
      </c>
      <c r="J37" s="6">
        <f t="shared" si="2"/>
        <v>12.04</v>
      </c>
      <c r="K37" s="7">
        <v>5.13</v>
      </c>
      <c r="L37" s="7"/>
      <c r="M37" s="52">
        <f t="shared" si="3"/>
        <v>12.04</v>
      </c>
      <c r="N37" s="52">
        <f t="shared" si="4"/>
        <v>5.3699999999999974</v>
      </c>
      <c r="O37" s="52">
        <f t="shared" si="5"/>
        <v>5.3699999999999974</v>
      </c>
      <c r="P37" s="52">
        <f t="shared" si="6"/>
        <v>5.3699999999999974</v>
      </c>
      <c r="Q37" s="1"/>
      <c r="R37" s="1"/>
      <c r="S37" s="1"/>
    </row>
    <row r="38" spans="1:19" x14ac:dyDescent="0.25">
      <c r="A38" s="3">
        <v>37</v>
      </c>
      <c r="B38" s="35">
        <v>12.6</v>
      </c>
      <c r="C38" s="35">
        <v>3.7799999999999994</v>
      </c>
      <c r="D38" s="34">
        <v>1.59</v>
      </c>
      <c r="E38" s="34">
        <v>1.97</v>
      </c>
      <c r="F38" s="35">
        <v>5.65</v>
      </c>
      <c r="G38" s="42">
        <f t="shared" si="0"/>
        <v>12.6</v>
      </c>
      <c r="H38" s="35">
        <v>6.58</v>
      </c>
      <c r="I38" s="6">
        <f t="shared" si="1"/>
        <v>12.6</v>
      </c>
      <c r="J38" s="6">
        <f t="shared" si="2"/>
        <v>12.6</v>
      </c>
      <c r="K38" s="7">
        <v>5.34</v>
      </c>
      <c r="L38" s="7"/>
      <c r="M38" s="52">
        <f t="shared" si="3"/>
        <v>12.6</v>
      </c>
      <c r="N38" s="52">
        <f t="shared" si="4"/>
        <v>5.65</v>
      </c>
      <c r="O38" s="52">
        <f t="shared" si="5"/>
        <v>5.65</v>
      </c>
      <c r="P38" s="52">
        <f t="shared" si="6"/>
        <v>5.65</v>
      </c>
      <c r="Q38" s="1"/>
      <c r="R38" s="1"/>
      <c r="S38" s="1"/>
    </row>
    <row r="39" spans="1:19" x14ac:dyDescent="0.25">
      <c r="A39" s="3">
        <v>38</v>
      </c>
      <c r="B39" s="35">
        <v>13.17</v>
      </c>
      <c r="C39" s="35">
        <v>3.9499999999999993</v>
      </c>
      <c r="D39" s="34">
        <v>1.59</v>
      </c>
      <c r="E39" s="34">
        <v>1.97</v>
      </c>
      <c r="F39" s="35">
        <v>5.9499999999999993</v>
      </c>
      <c r="G39" s="42">
        <f t="shared" si="0"/>
        <v>13.17</v>
      </c>
      <c r="H39" s="35">
        <v>7.08</v>
      </c>
      <c r="I39" s="6">
        <f t="shared" si="1"/>
        <v>13.17</v>
      </c>
      <c r="J39" s="6">
        <f t="shared" si="2"/>
        <v>13.17</v>
      </c>
      <c r="K39" s="7">
        <v>5.58</v>
      </c>
      <c r="L39" s="7"/>
      <c r="M39" s="52">
        <f t="shared" si="3"/>
        <v>13.17</v>
      </c>
      <c r="N39" s="52">
        <f t="shared" si="4"/>
        <v>5.9499999999999993</v>
      </c>
      <c r="O39" s="52">
        <f t="shared" si="5"/>
        <v>5.9499999999999993</v>
      </c>
      <c r="P39" s="52">
        <f t="shared" si="6"/>
        <v>5.9499999999999993</v>
      </c>
      <c r="Q39" s="1"/>
      <c r="R39" s="1"/>
      <c r="S39" s="1"/>
    </row>
    <row r="40" spans="1:19" x14ac:dyDescent="0.25">
      <c r="A40" s="3">
        <v>39</v>
      </c>
      <c r="B40" s="35">
        <v>13.84</v>
      </c>
      <c r="C40" s="35">
        <v>4.1199999999999992</v>
      </c>
      <c r="D40" s="34">
        <v>1.59</v>
      </c>
      <c r="E40" s="34">
        <v>1.97</v>
      </c>
      <c r="F40" s="35">
        <v>6.2499999999999982</v>
      </c>
      <c r="G40" s="42">
        <f t="shared" si="0"/>
        <v>13.84</v>
      </c>
      <c r="H40" s="35">
        <v>7.57</v>
      </c>
      <c r="I40" s="6">
        <f t="shared" si="1"/>
        <v>13.84</v>
      </c>
      <c r="J40" s="6">
        <f t="shared" si="2"/>
        <v>13.84</v>
      </c>
      <c r="K40" s="7">
        <v>5.81</v>
      </c>
      <c r="L40" s="7"/>
      <c r="M40" s="52">
        <f t="shared" si="3"/>
        <v>13.84</v>
      </c>
      <c r="N40" s="52">
        <f t="shared" si="4"/>
        <v>6.2499999999999982</v>
      </c>
      <c r="O40" s="52">
        <f t="shared" si="5"/>
        <v>6.2499999999999982</v>
      </c>
      <c r="P40" s="52">
        <f t="shared" si="6"/>
        <v>6.2499999999999982</v>
      </c>
      <c r="Q40" s="1"/>
      <c r="R40" s="1"/>
      <c r="S40" s="1"/>
    </row>
    <row r="41" spans="1:19" x14ac:dyDescent="0.25">
      <c r="A41" s="3">
        <v>40</v>
      </c>
      <c r="B41" s="35">
        <v>14.5</v>
      </c>
      <c r="C41" s="35">
        <v>4.32</v>
      </c>
      <c r="D41" s="34">
        <v>1.59</v>
      </c>
      <c r="E41" s="34">
        <v>1.97</v>
      </c>
      <c r="F41" s="35">
        <v>6.57</v>
      </c>
      <c r="G41" s="42">
        <f t="shared" si="0"/>
        <v>14.5</v>
      </c>
      <c r="H41" s="35">
        <v>8.15</v>
      </c>
      <c r="I41" s="6">
        <f t="shared" si="1"/>
        <v>14.5</v>
      </c>
      <c r="J41" s="6">
        <f t="shared" si="2"/>
        <v>14.5</v>
      </c>
      <c r="K41" s="7">
        <v>6.06</v>
      </c>
      <c r="L41" s="7"/>
      <c r="M41" s="52">
        <f t="shared" si="3"/>
        <v>14.5</v>
      </c>
      <c r="N41" s="52">
        <f t="shared" si="4"/>
        <v>6.57</v>
      </c>
      <c r="O41" s="52">
        <f t="shared" si="5"/>
        <v>6.57</v>
      </c>
      <c r="P41" s="52">
        <f t="shared" si="6"/>
        <v>6.57</v>
      </c>
      <c r="Q41" s="1"/>
      <c r="R41" s="1"/>
      <c r="S41" s="1"/>
    </row>
    <row r="42" spans="1:19" x14ac:dyDescent="0.25">
      <c r="A42" s="3">
        <v>41</v>
      </c>
      <c r="B42" s="35">
        <v>15.16</v>
      </c>
      <c r="C42" s="35">
        <v>4.5199999999999996</v>
      </c>
      <c r="D42" s="34">
        <v>1.59</v>
      </c>
      <c r="E42" s="34">
        <v>1.97</v>
      </c>
      <c r="F42" s="35">
        <v>6.8999999999999986</v>
      </c>
      <c r="G42" s="42">
        <f t="shared" si="0"/>
        <v>15.16</v>
      </c>
      <c r="H42" s="35">
        <v>8.82</v>
      </c>
      <c r="I42" s="6">
        <f t="shared" si="1"/>
        <v>15.16</v>
      </c>
      <c r="J42" s="6">
        <v>2</v>
      </c>
      <c r="K42" s="7">
        <v>6.46</v>
      </c>
      <c r="L42" s="7"/>
      <c r="M42" s="52">
        <f t="shared" si="3"/>
        <v>15.16</v>
      </c>
      <c r="N42" s="52">
        <f t="shared" si="4"/>
        <v>6.8999999999999986</v>
      </c>
      <c r="O42" s="52">
        <f t="shared" si="5"/>
        <v>6.8999999999999986</v>
      </c>
      <c r="P42" s="52">
        <f t="shared" si="6"/>
        <v>6.8999999999999986</v>
      </c>
      <c r="Q42" s="1"/>
      <c r="R42" s="1"/>
      <c r="S42" s="1"/>
    </row>
    <row r="43" spans="1:19" x14ac:dyDescent="0.25">
      <c r="A43" s="3">
        <v>42</v>
      </c>
      <c r="B43" s="35">
        <v>16.010000000000002</v>
      </c>
      <c r="C43" s="35">
        <v>4.75</v>
      </c>
      <c r="D43" s="34">
        <v>1.59</v>
      </c>
      <c r="E43" s="34">
        <v>1.97</v>
      </c>
      <c r="F43" s="35">
        <v>7.27</v>
      </c>
      <c r="G43" s="42">
        <f t="shared" si="0"/>
        <v>16.010000000000002</v>
      </c>
      <c r="H43" s="35">
        <v>9.49</v>
      </c>
      <c r="I43" s="6">
        <f t="shared" si="1"/>
        <v>16.010000000000002</v>
      </c>
      <c r="J43" s="6">
        <f t="shared" si="2"/>
        <v>16.010000000000002</v>
      </c>
      <c r="K43" s="7">
        <v>6.89</v>
      </c>
      <c r="L43" s="7"/>
      <c r="M43" s="52">
        <f t="shared" si="3"/>
        <v>16.010000000000002</v>
      </c>
      <c r="N43" s="52">
        <f t="shared" si="4"/>
        <v>7.27</v>
      </c>
      <c r="O43" s="52">
        <f t="shared" si="5"/>
        <v>7.27</v>
      </c>
      <c r="P43" s="52">
        <f t="shared" si="6"/>
        <v>7.27</v>
      </c>
      <c r="Q43" s="1"/>
      <c r="R43" s="1"/>
      <c r="S43" s="1"/>
    </row>
    <row r="44" spans="1:19" x14ac:dyDescent="0.25">
      <c r="A44" s="3">
        <v>43</v>
      </c>
      <c r="B44" s="35">
        <v>16.87</v>
      </c>
      <c r="C44" s="35">
        <v>4.9800000000000004</v>
      </c>
      <c r="D44" s="34">
        <v>1.59</v>
      </c>
      <c r="E44" s="34">
        <v>1.97</v>
      </c>
      <c r="F44" s="35">
        <v>7.6300000000000026</v>
      </c>
      <c r="G44" s="42">
        <f t="shared" si="0"/>
        <v>16.87</v>
      </c>
      <c r="H44" s="35">
        <v>10.17</v>
      </c>
      <c r="I44" s="6">
        <f t="shared" si="1"/>
        <v>16.87</v>
      </c>
      <c r="J44" s="6">
        <f t="shared" si="2"/>
        <v>16.87</v>
      </c>
      <c r="K44" s="7">
        <v>7.34</v>
      </c>
      <c r="L44" s="7"/>
      <c r="M44" s="52">
        <f t="shared" si="3"/>
        <v>16.87</v>
      </c>
      <c r="N44" s="52">
        <f t="shared" si="4"/>
        <v>7.6300000000000026</v>
      </c>
      <c r="O44" s="52">
        <f t="shared" si="5"/>
        <v>7.6300000000000026</v>
      </c>
      <c r="P44" s="52">
        <f t="shared" si="6"/>
        <v>7.6300000000000026</v>
      </c>
      <c r="Q44" s="1"/>
      <c r="R44" s="1"/>
      <c r="S44" s="1"/>
    </row>
    <row r="45" spans="1:19" x14ac:dyDescent="0.25">
      <c r="A45" s="3">
        <v>44</v>
      </c>
      <c r="B45" s="35">
        <v>17.82</v>
      </c>
      <c r="C45" s="35">
        <v>5.2600000000000016</v>
      </c>
      <c r="D45" s="34">
        <v>1.59</v>
      </c>
      <c r="E45" s="34">
        <v>1.97</v>
      </c>
      <c r="F45" s="35">
        <v>8.0300000000000011</v>
      </c>
      <c r="G45" s="42">
        <f t="shared" si="0"/>
        <v>17.82</v>
      </c>
      <c r="H45" s="35">
        <v>10.94</v>
      </c>
      <c r="I45" s="6">
        <f t="shared" si="1"/>
        <v>17.82</v>
      </c>
      <c r="J45" s="6">
        <f t="shared" si="2"/>
        <v>17.82</v>
      </c>
      <c r="K45" s="7">
        <v>7.82</v>
      </c>
      <c r="L45" s="7"/>
      <c r="M45" s="52">
        <f t="shared" si="3"/>
        <v>17.82</v>
      </c>
      <c r="N45" s="52">
        <f t="shared" si="4"/>
        <v>8.0300000000000011</v>
      </c>
      <c r="O45" s="52">
        <f t="shared" si="5"/>
        <v>8.0300000000000011</v>
      </c>
      <c r="P45" s="52">
        <f t="shared" si="6"/>
        <v>8.0300000000000011</v>
      </c>
      <c r="Q45" s="1"/>
      <c r="R45" s="1"/>
      <c r="S45" s="1"/>
    </row>
    <row r="46" spans="1:19" x14ac:dyDescent="0.25">
      <c r="A46" s="3">
        <v>45</v>
      </c>
      <c r="B46" s="35">
        <v>18.87</v>
      </c>
      <c r="C46" s="35">
        <v>5.5500000000000007</v>
      </c>
      <c r="D46" s="34">
        <v>1.59</v>
      </c>
      <c r="E46" s="34">
        <v>1.97</v>
      </c>
      <c r="F46" s="35">
        <v>8.4399999999999977</v>
      </c>
      <c r="G46" s="42">
        <f t="shared" si="0"/>
        <v>18.87</v>
      </c>
      <c r="H46" s="35">
        <v>11.78</v>
      </c>
      <c r="I46" s="6">
        <f t="shared" si="1"/>
        <v>18.87</v>
      </c>
      <c r="J46" s="6">
        <f t="shared" si="2"/>
        <v>18.87</v>
      </c>
      <c r="K46" s="7">
        <v>8.34</v>
      </c>
      <c r="L46" s="7"/>
      <c r="M46" s="52">
        <f t="shared" si="3"/>
        <v>18.87</v>
      </c>
      <c r="N46" s="52">
        <f t="shared" si="4"/>
        <v>8.4399999999999977</v>
      </c>
      <c r="O46" s="52">
        <f t="shared" si="5"/>
        <v>8.4399999999999977</v>
      </c>
      <c r="P46" s="52">
        <f t="shared" si="6"/>
        <v>8.4399999999999977</v>
      </c>
      <c r="Q46" s="1"/>
      <c r="R46" s="1"/>
      <c r="S46" s="1"/>
    </row>
    <row r="47" spans="1:19" x14ac:dyDescent="0.25">
      <c r="A47" s="3">
        <v>46</v>
      </c>
      <c r="B47" s="35">
        <v>20</v>
      </c>
      <c r="C47" s="35">
        <v>5.8900000000000006</v>
      </c>
      <c r="D47" s="34">
        <v>1.59</v>
      </c>
      <c r="E47" s="34">
        <v>1.97</v>
      </c>
      <c r="F47" s="35">
        <v>9.2100000000000044</v>
      </c>
      <c r="G47" s="42">
        <f t="shared" si="0"/>
        <v>20</v>
      </c>
      <c r="H47" s="35">
        <v>12.69</v>
      </c>
      <c r="I47" s="6">
        <f t="shared" si="1"/>
        <v>20</v>
      </c>
      <c r="J47" s="6">
        <f t="shared" si="2"/>
        <v>20</v>
      </c>
      <c r="K47" s="7">
        <v>8.75</v>
      </c>
      <c r="L47" s="7"/>
      <c r="M47" s="52">
        <f t="shared" si="3"/>
        <v>20</v>
      </c>
      <c r="N47" s="52">
        <f t="shared" si="4"/>
        <v>9.2100000000000044</v>
      </c>
      <c r="O47" s="52">
        <f t="shared" si="5"/>
        <v>9.2100000000000044</v>
      </c>
      <c r="P47" s="52">
        <f t="shared" si="6"/>
        <v>9.2100000000000044</v>
      </c>
      <c r="Q47" s="1"/>
      <c r="R47" s="1"/>
      <c r="S47" s="1"/>
    </row>
    <row r="48" spans="1:19" x14ac:dyDescent="0.25">
      <c r="A48" s="3">
        <v>47</v>
      </c>
      <c r="B48" s="35">
        <v>21.23</v>
      </c>
      <c r="C48" s="35">
        <v>6.2600000000000016</v>
      </c>
      <c r="D48" s="34">
        <v>1.59</v>
      </c>
      <c r="E48" s="34">
        <v>1.97</v>
      </c>
      <c r="F48" s="35">
        <v>10.050000000000001</v>
      </c>
      <c r="G48" s="42">
        <f t="shared" si="0"/>
        <v>21.23</v>
      </c>
      <c r="H48" s="35">
        <v>13.71</v>
      </c>
      <c r="I48" s="6">
        <f t="shared" si="1"/>
        <v>21.23</v>
      </c>
      <c r="J48" s="6">
        <f t="shared" si="2"/>
        <v>21.23</v>
      </c>
      <c r="K48" s="7">
        <v>9.18</v>
      </c>
      <c r="L48" s="7"/>
      <c r="M48" s="52">
        <f t="shared" si="3"/>
        <v>21.23</v>
      </c>
      <c r="N48" s="52">
        <f t="shared" si="4"/>
        <v>10.050000000000001</v>
      </c>
      <c r="O48" s="52">
        <f t="shared" si="5"/>
        <v>10.050000000000001</v>
      </c>
      <c r="P48" s="52">
        <f t="shared" si="6"/>
        <v>10.050000000000001</v>
      </c>
      <c r="Q48" s="1"/>
      <c r="R48" s="1"/>
      <c r="S48" s="1"/>
    </row>
    <row r="49" spans="1:19" x14ac:dyDescent="0.25">
      <c r="A49" s="3">
        <v>48</v>
      </c>
      <c r="B49" s="35">
        <v>22.56</v>
      </c>
      <c r="C49" s="35">
        <v>6.68</v>
      </c>
      <c r="D49" s="34">
        <v>1.59</v>
      </c>
      <c r="E49" s="34">
        <v>1.97</v>
      </c>
      <c r="F49" s="35">
        <v>10.969999999999999</v>
      </c>
      <c r="G49" s="42">
        <f t="shared" si="0"/>
        <v>22.56</v>
      </c>
      <c r="H49" s="35">
        <v>14.79</v>
      </c>
      <c r="I49" s="6">
        <f t="shared" si="1"/>
        <v>22.56</v>
      </c>
      <c r="J49" s="6">
        <f t="shared" si="2"/>
        <v>22.56</v>
      </c>
      <c r="K49" s="7">
        <v>9.61</v>
      </c>
      <c r="L49" s="7"/>
      <c r="M49" s="52">
        <f t="shared" si="3"/>
        <v>22.56</v>
      </c>
      <c r="N49" s="52">
        <f t="shared" si="4"/>
        <v>10.969999999999999</v>
      </c>
      <c r="O49" s="52">
        <f t="shared" si="5"/>
        <v>10.969999999999999</v>
      </c>
      <c r="P49" s="52">
        <f t="shared" si="6"/>
        <v>10.969999999999999</v>
      </c>
      <c r="Q49" s="1"/>
      <c r="R49" s="1"/>
      <c r="S49" s="1"/>
    </row>
    <row r="50" spans="1:19" x14ac:dyDescent="0.25">
      <c r="A50" s="3">
        <v>49</v>
      </c>
      <c r="B50" s="35">
        <v>23.99</v>
      </c>
      <c r="C50" s="35">
        <v>7.1499999999999986</v>
      </c>
      <c r="D50" s="34">
        <v>1.59</v>
      </c>
      <c r="E50" s="34">
        <v>1.97</v>
      </c>
      <c r="F50" s="35">
        <v>11.970000000000002</v>
      </c>
      <c r="G50" s="42">
        <f t="shared" si="0"/>
        <v>23.99</v>
      </c>
      <c r="H50" s="35">
        <v>15.95</v>
      </c>
      <c r="I50" s="6">
        <f t="shared" si="1"/>
        <v>23.99</v>
      </c>
      <c r="J50" s="6">
        <f t="shared" si="2"/>
        <v>23.99</v>
      </c>
      <c r="K50" s="7">
        <v>10.08</v>
      </c>
      <c r="L50" s="7"/>
      <c r="M50" s="52">
        <f t="shared" si="3"/>
        <v>23.99</v>
      </c>
      <c r="N50" s="52">
        <f t="shared" si="4"/>
        <v>11.970000000000002</v>
      </c>
      <c r="O50" s="52">
        <f t="shared" si="5"/>
        <v>11.970000000000002</v>
      </c>
      <c r="P50" s="52">
        <f t="shared" si="6"/>
        <v>11.970000000000002</v>
      </c>
      <c r="Q50" s="1"/>
      <c r="R50" s="1"/>
      <c r="S50" s="1"/>
    </row>
    <row r="51" spans="1:19" x14ac:dyDescent="0.25">
      <c r="A51" s="3">
        <v>50</v>
      </c>
      <c r="B51" s="35">
        <v>25.5</v>
      </c>
      <c r="C51" s="35">
        <v>7.6900000000000013</v>
      </c>
      <c r="D51" s="34">
        <v>1.59</v>
      </c>
      <c r="E51" s="34">
        <v>1.97</v>
      </c>
      <c r="F51" s="35">
        <v>13.070000000000004</v>
      </c>
      <c r="G51" s="42">
        <f t="shared" si="0"/>
        <v>25.5</v>
      </c>
      <c r="H51" s="35">
        <v>17.22</v>
      </c>
      <c r="I51" s="6">
        <f t="shared" si="1"/>
        <v>25.5</v>
      </c>
      <c r="J51" s="6">
        <f t="shared" si="2"/>
        <v>25.5</v>
      </c>
      <c r="K51" s="7">
        <v>10.57</v>
      </c>
      <c r="L51" s="7"/>
      <c r="M51" s="52">
        <f t="shared" si="3"/>
        <v>25.5</v>
      </c>
      <c r="N51" s="52">
        <f t="shared" si="4"/>
        <v>13.070000000000004</v>
      </c>
      <c r="O51" s="52">
        <f t="shared" si="5"/>
        <v>13.070000000000004</v>
      </c>
      <c r="P51" s="52">
        <f t="shared" si="6"/>
        <v>13.070000000000004</v>
      </c>
      <c r="Q51" s="1"/>
      <c r="R51" s="1"/>
      <c r="S51" s="1"/>
    </row>
    <row r="52" spans="1:19" x14ac:dyDescent="0.25">
      <c r="A52" s="3">
        <v>51</v>
      </c>
      <c r="B52" s="35">
        <v>27.21</v>
      </c>
      <c r="C52" s="35">
        <v>8.3000000000000007</v>
      </c>
      <c r="D52" s="34">
        <v>1.59</v>
      </c>
      <c r="E52" s="34">
        <v>1.97</v>
      </c>
      <c r="F52" s="35">
        <v>13.879999999999999</v>
      </c>
      <c r="G52" s="42">
        <f t="shared" si="0"/>
        <v>27.21</v>
      </c>
      <c r="H52" s="35">
        <v>18.59</v>
      </c>
      <c r="I52" s="6">
        <f t="shared" si="1"/>
        <v>27.21</v>
      </c>
      <c r="J52" s="6">
        <f t="shared" si="2"/>
        <v>27.21</v>
      </c>
      <c r="K52" s="7">
        <v>11.06</v>
      </c>
      <c r="L52" s="7"/>
      <c r="M52" s="52">
        <f t="shared" si="3"/>
        <v>27.21</v>
      </c>
      <c r="N52" s="52">
        <f t="shared" si="4"/>
        <v>13.879999999999999</v>
      </c>
      <c r="O52" s="52">
        <f t="shared" si="5"/>
        <v>13.879999999999999</v>
      </c>
      <c r="P52" s="52">
        <f t="shared" si="6"/>
        <v>13.879999999999999</v>
      </c>
      <c r="Q52" s="1"/>
      <c r="R52" s="1"/>
      <c r="S52" s="1"/>
    </row>
    <row r="53" spans="1:19" x14ac:dyDescent="0.25">
      <c r="A53" s="3">
        <v>52</v>
      </c>
      <c r="B53" s="35">
        <v>29.02</v>
      </c>
      <c r="C53" s="35">
        <v>8.98</v>
      </c>
      <c r="D53" s="34">
        <v>1.59</v>
      </c>
      <c r="E53" s="34">
        <v>1.97</v>
      </c>
      <c r="F53" s="35">
        <v>14.73</v>
      </c>
      <c r="G53" s="42">
        <f t="shared" si="0"/>
        <v>29.02</v>
      </c>
      <c r="H53" s="35">
        <v>20.05</v>
      </c>
      <c r="I53" s="6">
        <f t="shared" si="1"/>
        <v>29.02</v>
      </c>
      <c r="J53" s="6">
        <f t="shared" si="2"/>
        <v>29.02</v>
      </c>
      <c r="K53" s="7">
        <v>11.57</v>
      </c>
      <c r="L53" s="7"/>
      <c r="M53" s="52">
        <f t="shared" si="3"/>
        <v>29.02</v>
      </c>
      <c r="N53" s="52">
        <f t="shared" si="4"/>
        <v>14.73</v>
      </c>
      <c r="O53" s="52">
        <f t="shared" si="5"/>
        <v>14.73</v>
      </c>
      <c r="P53" s="52">
        <f t="shared" si="6"/>
        <v>14.73</v>
      </c>
      <c r="Q53" s="1"/>
      <c r="R53" s="1"/>
      <c r="S53" s="1"/>
    </row>
    <row r="54" spans="1:19" x14ac:dyDescent="0.25">
      <c r="A54" s="3">
        <v>53</v>
      </c>
      <c r="B54" s="35">
        <v>31.02</v>
      </c>
      <c r="C54" s="35">
        <v>9.7799999999999976</v>
      </c>
      <c r="D54" s="34">
        <v>1.59</v>
      </c>
      <c r="E54" s="34">
        <v>1.97</v>
      </c>
      <c r="F54" s="35">
        <v>15.639999999999997</v>
      </c>
      <c r="G54" s="42">
        <f t="shared" si="0"/>
        <v>31.02</v>
      </c>
      <c r="H54" s="35">
        <v>21.72</v>
      </c>
      <c r="I54" s="6">
        <f t="shared" si="1"/>
        <v>31.02</v>
      </c>
      <c r="J54" s="6">
        <f t="shared" si="2"/>
        <v>31.02</v>
      </c>
      <c r="K54" s="7">
        <v>12.1</v>
      </c>
      <c r="L54" s="7"/>
      <c r="M54" s="52">
        <f t="shared" si="3"/>
        <v>31.02</v>
      </c>
      <c r="N54" s="52">
        <f t="shared" si="4"/>
        <v>15.639999999999997</v>
      </c>
      <c r="O54" s="52">
        <f t="shared" si="5"/>
        <v>15.639999999999997</v>
      </c>
      <c r="P54" s="52">
        <f t="shared" si="6"/>
        <v>15.639999999999997</v>
      </c>
      <c r="Q54" s="1"/>
      <c r="R54" s="1"/>
      <c r="S54" s="1"/>
    </row>
    <row r="55" spans="1:19" x14ac:dyDescent="0.25">
      <c r="A55" s="3">
        <v>54</v>
      </c>
      <c r="B55" s="35">
        <v>33.19</v>
      </c>
      <c r="C55" s="35">
        <v>10.71</v>
      </c>
      <c r="D55" s="34">
        <v>1.59</v>
      </c>
      <c r="E55" s="34">
        <v>1.97</v>
      </c>
      <c r="F55" s="35">
        <v>16.61</v>
      </c>
      <c r="G55" s="42">
        <f t="shared" si="0"/>
        <v>33.19</v>
      </c>
      <c r="H55" s="35">
        <v>23.5</v>
      </c>
      <c r="I55" s="6">
        <f t="shared" si="1"/>
        <v>33.19</v>
      </c>
      <c r="J55" s="6">
        <f t="shared" si="2"/>
        <v>33.19</v>
      </c>
      <c r="K55" s="7">
        <v>12.67</v>
      </c>
      <c r="L55" s="7"/>
      <c r="M55" s="52">
        <f t="shared" si="3"/>
        <v>33.19</v>
      </c>
      <c r="N55" s="52">
        <f t="shared" si="4"/>
        <v>16.61</v>
      </c>
      <c r="O55" s="52">
        <f t="shared" si="5"/>
        <v>16.61</v>
      </c>
      <c r="P55" s="52">
        <f t="shared" si="6"/>
        <v>16.61</v>
      </c>
      <c r="Q55" s="1"/>
      <c r="R55" s="1"/>
      <c r="S55" s="1"/>
    </row>
    <row r="56" spans="1:19" x14ac:dyDescent="0.25">
      <c r="A56" s="3">
        <v>55</v>
      </c>
      <c r="B56" s="35">
        <v>35.57</v>
      </c>
      <c r="C56" s="35">
        <v>11.82</v>
      </c>
      <c r="D56" s="34">
        <v>1.59</v>
      </c>
      <c r="E56" s="34">
        <v>1.97</v>
      </c>
      <c r="F56" s="35">
        <v>17.649999999999999</v>
      </c>
      <c r="G56" s="42">
        <f t="shared" si="0"/>
        <v>35.57</v>
      </c>
      <c r="H56" s="35">
        <v>25.43</v>
      </c>
      <c r="I56" s="6">
        <f t="shared" si="1"/>
        <v>35.57</v>
      </c>
      <c r="J56" s="6">
        <f t="shared" si="2"/>
        <v>35.57</v>
      </c>
      <c r="K56" s="7">
        <v>13.26</v>
      </c>
      <c r="L56" s="7"/>
      <c r="M56" s="52">
        <f t="shared" si="3"/>
        <v>35.57</v>
      </c>
      <c r="N56" s="52">
        <f t="shared" si="4"/>
        <v>17.649999999999999</v>
      </c>
      <c r="O56" s="52">
        <f t="shared" si="5"/>
        <v>17.649999999999999</v>
      </c>
      <c r="P56" s="52">
        <f t="shared" si="6"/>
        <v>17.649999999999999</v>
      </c>
      <c r="Q56" s="1"/>
      <c r="R56" s="1"/>
      <c r="S56" s="1"/>
    </row>
    <row r="57" spans="1:19" x14ac:dyDescent="0.25">
      <c r="A57" s="3">
        <v>56</v>
      </c>
      <c r="B57" s="35">
        <v>38.15</v>
      </c>
      <c r="C57" s="35">
        <v>0</v>
      </c>
      <c r="D57" s="34">
        <v>1.59</v>
      </c>
      <c r="E57" s="34">
        <v>1.97</v>
      </c>
      <c r="F57" s="35">
        <v>18.760000000000005</v>
      </c>
      <c r="G57" s="42">
        <f t="shared" si="0"/>
        <v>38.15</v>
      </c>
      <c r="H57" s="35">
        <v>27.54</v>
      </c>
      <c r="I57" s="6">
        <f t="shared" si="1"/>
        <v>38.15</v>
      </c>
      <c r="J57" s="6">
        <f t="shared" si="2"/>
        <v>38.15</v>
      </c>
      <c r="K57" s="7">
        <v>14.07</v>
      </c>
      <c r="L57" s="7"/>
      <c r="M57" s="52">
        <f t="shared" si="3"/>
        <v>38.15</v>
      </c>
      <c r="N57" s="52">
        <f t="shared" si="4"/>
        <v>18.760000000000005</v>
      </c>
      <c r="O57" s="52">
        <f t="shared" si="5"/>
        <v>18.760000000000005</v>
      </c>
      <c r="P57" s="52">
        <f t="shared" si="6"/>
        <v>18.760000000000005</v>
      </c>
      <c r="Q57" s="1"/>
    </row>
    <row r="58" spans="1:19" x14ac:dyDescent="0.25">
      <c r="A58" s="3">
        <v>57</v>
      </c>
      <c r="B58" s="35">
        <v>41</v>
      </c>
      <c r="C58" s="35">
        <v>0</v>
      </c>
      <c r="D58" s="34">
        <v>1.59</v>
      </c>
      <c r="E58" s="34">
        <v>1.97</v>
      </c>
      <c r="F58" s="35">
        <v>19.96</v>
      </c>
      <c r="G58" s="42">
        <f t="shared" si="0"/>
        <v>41</v>
      </c>
      <c r="H58" s="35">
        <v>29.84</v>
      </c>
      <c r="I58" s="6">
        <f t="shared" si="1"/>
        <v>41</v>
      </c>
      <c r="J58" s="6">
        <f t="shared" si="2"/>
        <v>41</v>
      </c>
      <c r="K58" s="7">
        <v>14.93</v>
      </c>
      <c r="L58" s="7"/>
      <c r="M58" s="52">
        <f t="shared" si="3"/>
        <v>41</v>
      </c>
      <c r="N58" s="52">
        <f t="shared" si="4"/>
        <v>19.96</v>
      </c>
      <c r="O58" s="52">
        <f t="shared" si="5"/>
        <v>19.96</v>
      </c>
      <c r="P58" s="52">
        <f t="shared" si="6"/>
        <v>19.96</v>
      </c>
      <c r="Q58" s="1"/>
    </row>
    <row r="59" spans="1:19" x14ac:dyDescent="0.25">
      <c r="A59" s="3">
        <v>58</v>
      </c>
      <c r="B59" s="35">
        <v>44.05</v>
      </c>
      <c r="C59" s="35">
        <v>0</v>
      </c>
      <c r="D59" s="34">
        <v>1.59</v>
      </c>
      <c r="E59" s="34">
        <v>1.97</v>
      </c>
      <c r="F59" s="35">
        <v>21.22</v>
      </c>
      <c r="G59" s="42">
        <f t="shared" si="0"/>
        <v>44.05</v>
      </c>
      <c r="H59" s="35">
        <v>32.340000000000003</v>
      </c>
      <c r="I59" s="6">
        <f t="shared" si="1"/>
        <v>44.05</v>
      </c>
      <c r="J59" s="6">
        <f t="shared" si="2"/>
        <v>44.05</v>
      </c>
      <c r="K59" s="8">
        <v>15.85</v>
      </c>
      <c r="L59" s="7"/>
      <c r="M59" s="52">
        <f t="shared" si="3"/>
        <v>44.05</v>
      </c>
      <c r="N59" s="52">
        <f t="shared" si="4"/>
        <v>21.22</v>
      </c>
      <c r="O59" s="52">
        <f t="shared" si="5"/>
        <v>21.22</v>
      </c>
      <c r="P59" s="52">
        <f t="shared" si="6"/>
        <v>21.22</v>
      </c>
      <c r="Q59" s="1"/>
    </row>
    <row r="60" spans="1:19" x14ac:dyDescent="0.25">
      <c r="A60" s="3">
        <v>59</v>
      </c>
      <c r="B60" s="35">
        <v>47.45</v>
      </c>
      <c r="C60" s="35">
        <v>0</v>
      </c>
      <c r="D60" s="34">
        <v>1.59</v>
      </c>
      <c r="E60" s="34">
        <v>1.97</v>
      </c>
      <c r="F60" s="35">
        <v>22.589999999999996</v>
      </c>
      <c r="G60" s="42">
        <f t="shared" si="0"/>
        <v>47.45</v>
      </c>
      <c r="H60" s="35">
        <v>35.07</v>
      </c>
      <c r="I60" s="6">
        <f t="shared" si="1"/>
        <v>47.45</v>
      </c>
      <c r="J60" s="6">
        <f t="shared" si="2"/>
        <v>47.45</v>
      </c>
      <c r="K60" s="7">
        <v>16.829999999999998</v>
      </c>
      <c r="L60" s="7"/>
      <c r="M60" s="52">
        <f t="shared" si="3"/>
        <v>47.45</v>
      </c>
      <c r="N60" s="52">
        <f t="shared" si="4"/>
        <v>22.589999999999996</v>
      </c>
      <c r="O60" s="52">
        <f t="shared" si="5"/>
        <v>22.589999999999996</v>
      </c>
      <c r="P60" s="52">
        <f t="shared" si="6"/>
        <v>22.589999999999996</v>
      </c>
      <c r="Q60" s="1"/>
    </row>
    <row r="61" spans="1:19" x14ac:dyDescent="0.25">
      <c r="A61" s="3">
        <v>60</v>
      </c>
      <c r="B61" s="35">
        <v>51.19</v>
      </c>
      <c r="C61" s="35">
        <v>0</v>
      </c>
      <c r="D61" s="34">
        <v>1.59</v>
      </c>
      <c r="E61" s="34">
        <v>1.97</v>
      </c>
      <c r="F61" s="35">
        <v>24.03</v>
      </c>
      <c r="G61" s="42">
        <f t="shared" si="0"/>
        <v>51.19</v>
      </c>
      <c r="H61" s="35">
        <v>38.049999999999997</v>
      </c>
      <c r="I61" s="6">
        <f t="shared" si="1"/>
        <v>51.19</v>
      </c>
      <c r="J61" s="6">
        <f t="shared" si="2"/>
        <v>51.19</v>
      </c>
      <c r="K61" s="7">
        <v>17.87</v>
      </c>
      <c r="L61" s="7"/>
      <c r="M61" s="52">
        <f t="shared" si="3"/>
        <v>51.19</v>
      </c>
      <c r="N61" s="52">
        <f t="shared" si="4"/>
        <v>24.03</v>
      </c>
      <c r="O61" s="52">
        <f t="shared" si="5"/>
        <v>24.03</v>
      </c>
      <c r="P61" s="52">
        <f t="shared" si="6"/>
        <v>24.03</v>
      </c>
      <c r="Q61" s="1"/>
      <c r="R61" s="1"/>
      <c r="S61" s="1"/>
    </row>
    <row r="62" spans="1:19" x14ac:dyDescent="0.25">
      <c r="A62" s="3">
        <v>61</v>
      </c>
      <c r="B62" s="35">
        <v>55.27</v>
      </c>
      <c r="C62" s="35">
        <v>0</v>
      </c>
      <c r="D62" s="34">
        <v>1.59</v>
      </c>
      <c r="E62" s="34">
        <v>1.97</v>
      </c>
      <c r="F62" s="35">
        <v>26.47</v>
      </c>
      <c r="G62" s="42">
        <f t="shared" si="0"/>
        <v>55.27</v>
      </c>
      <c r="H62" s="35">
        <v>41.29</v>
      </c>
      <c r="I62" s="6">
        <f t="shared" si="1"/>
        <v>55.27</v>
      </c>
      <c r="J62" s="6">
        <f t="shared" si="2"/>
        <v>55.27</v>
      </c>
      <c r="K62" s="7">
        <v>18.84</v>
      </c>
      <c r="L62" s="7"/>
      <c r="M62" s="52">
        <f t="shared" si="3"/>
        <v>55.27</v>
      </c>
      <c r="N62" s="52">
        <f t="shared" si="4"/>
        <v>26.47</v>
      </c>
      <c r="O62" s="52">
        <f t="shared" si="5"/>
        <v>26.47</v>
      </c>
      <c r="P62" s="52">
        <f t="shared" si="6"/>
        <v>26.47</v>
      </c>
      <c r="Q62" s="1"/>
      <c r="R62" s="1"/>
      <c r="S62" s="1"/>
    </row>
    <row r="63" spans="1:19" x14ac:dyDescent="0.25">
      <c r="A63" s="3">
        <v>62</v>
      </c>
      <c r="B63" s="35">
        <v>59.85</v>
      </c>
      <c r="C63" s="35">
        <v>0</v>
      </c>
      <c r="D63" s="34">
        <v>1.59</v>
      </c>
      <c r="E63" s="34">
        <v>1.97</v>
      </c>
      <c r="F63" s="35">
        <v>28.909999999999997</v>
      </c>
      <c r="G63" s="42">
        <f t="shared" si="0"/>
        <v>59.85</v>
      </c>
      <c r="H63" s="35">
        <v>44.8</v>
      </c>
      <c r="I63" s="6">
        <f t="shared" si="1"/>
        <v>59.85</v>
      </c>
      <c r="J63" s="6">
        <f t="shared" si="2"/>
        <v>59.85</v>
      </c>
      <c r="K63" s="7">
        <v>19.86</v>
      </c>
      <c r="L63" s="7"/>
      <c r="M63" s="52">
        <f t="shared" si="3"/>
        <v>59.85</v>
      </c>
      <c r="N63" s="52">
        <f t="shared" si="4"/>
        <v>28.909999999999997</v>
      </c>
      <c r="O63" s="52">
        <f t="shared" si="5"/>
        <v>28.909999999999997</v>
      </c>
      <c r="P63" s="52">
        <f t="shared" si="6"/>
        <v>28.909999999999997</v>
      </c>
      <c r="Q63" s="1"/>
      <c r="R63" s="1"/>
      <c r="S63" s="1"/>
    </row>
    <row r="64" spans="1:19" x14ac:dyDescent="0.25">
      <c r="A64" s="3">
        <v>63</v>
      </c>
      <c r="B64" s="35">
        <v>64.88</v>
      </c>
      <c r="C64" s="35">
        <v>0</v>
      </c>
      <c r="D64" s="34">
        <v>1.59</v>
      </c>
      <c r="E64" s="34">
        <v>1.97</v>
      </c>
      <c r="F64" s="35">
        <v>31.64</v>
      </c>
      <c r="G64" s="42">
        <f t="shared" si="0"/>
        <v>64.88</v>
      </c>
      <c r="H64" s="35">
        <v>48.67</v>
      </c>
      <c r="I64" s="6">
        <f t="shared" si="1"/>
        <v>64.88</v>
      </c>
      <c r="J64" s="6">
        <f t="shared" si="2"/>
        <v>64.88</v>
      </c>
      <c r="K64" s="7">
        <v>20.95</v>
      </c>
      <c r="L64" s="7"/>
      <c r="M64" s="52">
        <f t="shared" si="3"/>
        <v>64.88</v>
      </c>
      <c r="N64" s="52">
        <f t="shared" si="4"/>
        <v>31.64</v>
      </c>
      <c r="O64" s="52">
        <f t="shared" si="5"/>
        <v>31.64</v>
      </c>
      <c r="P64" s="52">
        <f t="shared" si="6"/>
        <v>31.64</v>
      </c>
      <c r="Q64" s="1"/>
      <c r="R64" s="1"/>
      <c r="S64" s="1"/>
    </row>
    <row r="65" spans="1:19" x14ac:dyDescent="0.25">
      <c r="A65" s="3">
        <v>64</v>
      </c>
      <c r="B65" s="35">
        <v>70.510000000000005</v>
      </c>
      <c r="C65" s="35">
        <v>0</v>
      </c>
      <c r="D65" s="34">
        <v>1.59</v>
      </c>
      <c r="E65" s="34">
        <v>1.97</v>
      </c>
      <c r="F65" s="35">
        <v>34.379999999999995</v>
      </c>
      <c r="G65" s="42">
        <f t="shared" si="0"/>
        <v>70.510000000000005</v>
      </c>
      <c r="H65" s="35">
        <v>52.87</v>
      </c>
      <c r="I65" s="6">
        <f t="shared" si="1"/>
        <v>70.510000000000005</v>
      </c>
      <c r="J65" s="6">
        <f t="shared" si="2"/>
        <v>70.510000000000005</v>
      </c>
      <c r="K65" s="7">
        <v>22.11</v>
      </c>
      <c r="L65" s="7"/>
      <c r="M65" s="52">
        <f t="shared" si="3"/>
        <v>70.510000000000005</v>
      </c>
      <c r="N65" s="52">
        <f t="shared" si="4"/>
        <v>34.379999999999995</v>
      </c>
      <c r="O65" s="52">
        <f t="shared" si="5"/>
        <v>34.379999999999995</v>
      </c>
      <c r="P65" s="52">
        <f t="shared" si="6"/>
        <v>34.379999999999995</v>
      </c>
      <c r="Q65" s="1"/>
      <c r="R65" s="1"/>
      <c r="S65" s="1"/>
    </row>
    <row r="66" spans="1:19" x14ac:dyDescent="0.25">
      <c r="A66" s="3">
        <v>65</v>
      </c>
      <c r="B66" s="35">
        <v>76.88</v>
      </c>
      <c r="C66" s="35">
        <v>0</v>
      </c>
      <c r="D66" s="34">
        <v>1.59</v>
      </c>
      <c r="E66" s="34">
        <v>1.97</v>
      </c>
      <c r="F66" s="35">
        <v>37.200000000000003</v>
      </c>
      <c r="G66" s="42">
        <f t="shared" si="0"/>
        <v>76.88</v>
      </c>
      <c r="H66" s="35">
        <v>57.43</v>
      </c>
      <c r="I66" s="6">
        <f t="shared" si="1"/>
        <v>76.88</v>
      </c>
      <c r="J66" s="6">
        <f t="shared" si="2"/>
        <v>76.88</v>
      </c>
      <c r="K66" s="7">
        <v>23.33</v>
      </c>
      <c r="L66" s="7"/>
      <c r="M66" s="52">
        <f t="shared" si="3"/>
        <v>76.88</v>
      </c>
      <c r="N66" s="52">
        <f t="shared" si="4"/>
        <v>37.200000000000003</v>
      </c>
      <c r="O66" s="52">
        <f t="shared" si="5"/>
        <v>37.200000000000003</v>
      </c>
      <c r="P66" s="52">
        <f t="shared" si="6"/>
        <v>37.200000000000003</v>
      </c>
      <c r="Q66" s="1"/>
      <c r="R66" s="1"/>
      <c r="S66" s="1"/>
    </row>
    <row r="67" spans="1:19" x14ac:dyDescent="0.25">
      <c r="A67" s="3">
        <v>66</v>
      </c>
      <c r="B67" s="35">
        <v>84.13</v>
      </c>
      <c r="C67" s="35">
        <v>0</v>
      </c>
      <c r="D67" s="35">
        <v>0</v>
      </c>
      <c r="E67" s="35">
        <v>0</v>
      </c>
      <c r="F67" s="35">
        <v>0</v>
      </c>
      <c r="G67" s="42">
        <f t="shared" si="0"/>
        <v>84.13</v>
      </c>
      <c r="H67" s="35">
        <v>62.39</v>
      </c>
      <c r="I67" s="6">
        <f t="shared" si="1"/>
        <v>84.13</v>
      </c>
      <c r="J67" s="6">
        <f t="shared" si="2"/>
        <v>84.13</v>
      </c>
      <c r="K67" s="7">
        <v>0</v>
      </c>
      <c r="L67" s="7"/>
      <c r="M67" s="52">
        <f t="shared" si="3"/>
        <v>84.13</v>
      </c>
      <c r="N67" s="52">
        <f t="shared" si="4"/>
        <v>0</v>
      </c>
      <c r="O67" s="52">
        <f t="shared" si="5"/>
        <v>0</v>
      </c>
      <c r="P67" s="52">
        <f t="shared" si="6"/>
        <v>0</v>
      </c>
      <c r="Q67" s="1"/>
      <c r="R67" s="1"/>
      <c r="S67" s="1"/>
    </row>
    <row r="68" spans="1:19" x14ac:dyDescent="0.25">
      <c r="A68" s="3">
        <v>67</v>
      </c>
      <c r="B68" s="35">
        <v>92.33</v>
      </c>
      <c r="C68" s="35">
        <v>0</v>
      </c>
      <c r="D68" s="35">
        <v>0</v>
      </c>
      <c r="E68" s="35">
        <v>0</v>
      </c>
      <c r="F68" s="35">
        <v>0</v>
      </c>
      <c r="G68" s="42">
        <f t="shared" si="0"/>
        <v>92.33</v>
      </c>
      <c r="H68" s="35">
        <v>67.75</v>
      </c>
      <c r="I68" s="6">
        <f t="shared" si="1"/>
        <v>92.33</v>
      </c>
      <c r="J68" s="6">
        <f t="shared" si="2"/>
        <v>92.33</v>
      </c>
      <c r="K68" s="7">
        <v>0</v>
      </c>
      <c r="L68" s="7"/>
      <c r="M68" s="52">
        <f t="shared" si="3"/>
        <v>92.33</v>
      </c>
      <c r="N68" s="52">
        <f t="shared" si="4"/>
        <v>0</v>
      </c>
      <c r="O68" s="52">
        <f t="shared" si="5"/>
        <v>0</v>
      </c>
      <c r="P68" s="52">
        <f t="shared" si="6"/>
        <v>0</v>
      </c>
      <c r="Q68" s="1"/>
      <c r="R68" s="1"/>
      <c r="S68" s="1"/>
    </row>
    <row r="69" spans="1:19" x14ac:dyDescent="0.25">
      <c r="A69" s="3">
        <v>68</v>
      </c>
      <c r="B69" s="35">
        <v>101.77</v>
      </c>
      <c r="C69" s="35">
        <v>0</v>
      </c>
      <c r="D69" s="35">
        <v>0</v>
      </c>
      <c r="E69" s="35">
        <v>0</v>
      </c>
      <c r="F69" s="35">
        <v>0</v>
      </c>
      <c r="G69" s="42">
        <f t="shared" si="0"/>
        <v>101.77</v>
      </c>
      <c r="H69" s="35">
        <v>73.569999999999993</v>
      </c>
      <c r="I69" s="6">
        <f t="shared" si="1"/>
        <v>101.77</v>
      </c>
      <c r="J69" s="6">
        <f t="shared" si="2"/>
        <v>101.77</v>
      </c>
      <c r="K69" s="7">
        <v>0</v>
      </c>
      <c r="L69" s="7"/>
      <c r="M69" s="52">
        <f t="shared" si="3"/>
        <v>101.77</v>
      </c>
      <c r="N69" s="52">
        <f t="shared" si="4"/>
        <v>0</v>
      </c>
      <c r="O69" s="52">
        <f t="shared" si="5"/>
        <v>0</v>
      </c>
      <c r="P69" s="52">
        <f t="shared" si="6"/>
        <v>0</v>
      </c>
      <c r="Q69" s="1"/>
      <c r="R69" s="1"/>
      <c r="S69" s="1"/>
    </row>
    <row r="70" spans="1:19" x14ac:dyDescent="0.25">
      <c r="A70" s="3">
        <v>69</v>
      </c>
      <c r="B70" s="35">
        <v>111.8</v>
      </c>
      <c r="C70" s="35">
        <v>0</v>
      </c>
      <c r="D70" s="35">
        <v>0</v>
      </c>
      <c r="E70" s="35">
        <v>0</v>
      </c>
      <c r="F70" s="35">
        <v>0</v>
      </c>
      <c r="G70" s="42">
        <f t="shared" si="0"/>
        <v>111.8</v>
      </c>
      <c r="H70" s="35">
        <v>79.88</v>
      </c>
      <c r="I70" s="6">
        <f t="shared" si="1"/>
        <v>111.8</v>
      </c>
      <c r="J70" s="6">
        <f t="shared" si="2"/>
        <v>111.8</v>
      </c>
      <c r="K70" s="7">
        <v>0</v>
      </c>
      <c r="L70" s="7"/>
      <c r="M70" s="52">
        <f t="shared" si="3"/>
        <v>111.8</v>
      </c>
      <c r="N70" s="52">
        <f t="shared" si="4"/>
        <v>0</v>
      </c>
      <c r="O70" s="52">
        <f t="shared" si="5"/>
        <v>0</v>
      </c>
      <c r="P70" s="52">
        <f t="shared" si="6"/>
        <v>0</v>
      </c>
      <c r="Q70" s="1"/>
      <c r="R70" s="1"/>
      <c r="S70" s="1"/>
    </row>
    <row r="71" spans="1:19" ht="15.75" thickBot="1" x14ac:dyDescent="0.3">
      <c r="A71" s="4">
        <v>70</v>
      </c>
      <c r="B71" s="36">
        <v>125.25</v>
      </c>
      <c r="C71" s="36">
        <v>0</v>
      </c>
      <c r="D71" s="36">
        <v>0</v>
      </c>
      <c r="E71" s="36">
        <v>0</v>
      </c>
      <c r="F71" s="36">
        <v>0</v>
      </c>
      <c r="G71" s="42">
        <f t="shared" si="0"/>
        <v>125.25</v>
      </c>
      <c r="H71" s="36">
        <v>86.7</v>
      </c>
      <c r="I71" s="6">
        <f t="shared" si="1"/>
        <v>125.25</v>
      </c>
      <c r="J71" s="6">
        <f t="shared" si="2"/>
        <v>125.25</v>
      </c>
      <c r="K71" s="7">
        <v>0</v>
      </c>
      <c r="L71" s="7"/>
      <c r="M71" s="52">
        <f t="shared" si="3"/>
        <v>125.25</v>
      </c>
      <c r="N71" s="52">
        <f t="shared" si="4"/>
        <v>0</v>
      </c>
      <c r="O71" s="52">
        <f t="shared" si="5"/>
        <v>0</v>
      </c>
      <c r="P71" s="52">
        <f t="shared" si="6"/>
        <v>0</v>
      </c>
      <c r="Q71" s="1"/>
      <c r="R71" s="1"/>
      <c r="S71" s="1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zoomScale="50" zoomScaleNormal="50" workbookViewId="0">
      <selection activeCell="A8" sqref="A8"/>
    </sheetView>
  </sheetViews>
  <sheetFormatPr baseColWidth="10" defaultRowHeight="15" x14ac:dyDescent="0.25"/>
  <cols>
    <col min="1" max="1" width="15.42578125" customWidth="1"/>
    <col min="2" max="2" width="16.85546875" customWidth="1"/>
    <col min="3" max="3" width="18.85546875" customWidth="1"/>
    <col min="4" max="4" width="20.7109375" customWidth="1"/>
    <col min="5" max="5" width="28.28515625" customWidth="1"/>
    <col min="6" max="6" width="21" customWidth="1"/>
    <col min="7" max="7" width="22.140625" customWidth="1"/>
    <col min="8" max="8" width="18.140625" customWidth="1"/>
    <col min="10" max="10" width="14.28515625" customWidth="1"/>
    <col min="11" max="13" width="15.140625" customWidth="1"/>
    <col min="14" max="14" width="19.85546875" customWidth="1"/>
    <col min="15" max="15" width="17.140625" customWidth="1"/>
    <col min="16" max="16" width="13.7109375" customWidth="1"/>
    <col min="17" max="17" width="14.28515625" customWidth="1"/>
    <col min="20" max="20" width="35.140625" customWidth="1"/>
  </cols>
  <sheetData>
    <row r="1" spans="1:18" ht="26.25" x14ac:dyDescent="0.4">
      <c r="A1" s="57" t="s">
        <v>63</v>
      </c>
      <c r="B1" s="57">
        <v>12000</v>
      </c>
      <c r="C1" s="1"/>
      <c r="D1" s="1"/>
      <c r="E1" s="117" t="s">
        <v>64</v>
      </c>
      <c r="F1" s="117"/>
      <c r="G1" s="117"/>
      <c r="H1" s="117"/>
      <c r="I1" s="117"/>
      <c r="J1" s="117"/>
      <c r="K1" s="117"/>
      <c r="L1" s="1"/>
      <c r="M1" s="1"/>
      <c r="N1" s="1"/>
      <c r="O1" s="1"/>
      <c r="P1" s="1"/>
      <c r="Q1" s="1"/>
      <c r="R1" s="1"/>
    </row>
    <row r="2" spans="1:18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>
        <v>1</v>
      </c>
      <c r="M2" s="1">
        <v>1.36</v>
      </c>
      <c r="N2" s="1"/>
      <c r="O2" s="1"/>
      <c r="P2" s="1"/>
      <c r="Q2" s="1"/>
      <c r="R2" s="1"/>
    </row>
    <row r="3" spans="1:18" x14ac:dyDescent="0.25">
      <c r="A3" s="57" t="s">
        <v>65</v>
      </c>
      <c r="B3" s="57" t="s">
        <v>66</v>
      </c>
      <c r="C3" s="1"/>
      <c r="D3" s="1"/>
      <c r="E3" s="1"/>
      <c r="F3" s="1"/>
      <c r="G3" s="1"/>
      <c r="H3" s="1"/>
      <c r="I3" s="1"/>
      <c r="J3" s="1"/>
      <c r="K3" s="1"/>
      <c r="L3" s="57">
        <v>2</v>
      </c>
      <c r="M3" s="57">
        <v>2.76</v>
      </c>
      <c r="N3" s="1"/>
      <c r="O3" s="1"/>
      <c r="P3" s="1"/>
      <c r="Q3" s="1"/>
      <c r="R3" s="1"/>
    </row>
    <row r="4" spans="1:18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>
        <v>3</v>
      </c>
      <c r="M4" s="1">
        <v>4.09</v>
      </c>
      <c r="N4" s="1"/>
      <c r="O4" s="1"/>
      <c r="P4" s="1"/>
      <c r="Q4" s="1"/>
      <c r="R4" s="1"/>
    </row>
    <row r="5" spans="1:18" ht="15.75" thickBot="1" x14ac:dyDescent="0.3">
      <c r="A5" s="58" t="s">
        <v>14</v>
      </c>
      <c r="B5" s="57">
        <v>18</v>
      </c>
      <c r="C5" s="1"/>
      <c r="D5" s="1"/>
      <c r="E5" s="1"/>
      <c r="F5" s="1"/>
      <c r="G5" s="1"/>
      <c r="H5" s="1"/>
      <c r="I5" s="1"/>
      <c r="J5" s="59">
        <v>18</v>
      </c>
      <c r="K5" s="1"/>
      <c r="L5" s="1"/>
      <c r="M5" s="1"/>
      <c r="N5" s="60">
        <v>18</v>
      </c>
      <c r="O5" s="61">
        <v>15</v>
      </c>
      <c r="P5" s="62">
        <v>15</v>
      </c>
      <c r="Q5" s="62">
        <v>15</v>
      </c>
      <c r="R5" s="1"/>
    </row>
    <row r="6" spans="1:18" ht="15.75" thickBot="1" x14ac:dyDescent="0.3">
      <c r="A6" s="63" t="s">
        <v>14</v>
      </c>
      <c r="B6" s="64" t="s">
        <v>2</v>
      </c>
      <c r="C6" s="64" t="s">
        <v>15</v>
      </c>
      <c r="D6" s="64" t="s">
        <v>16</v>
      </c>
      <c r="E6" s="64" t="s">
        <v>17</v>
      </c>
      <c r="F6" s="64" t="s">
        <v>18</v>
      </c>
      <c r="G6" s="64" t="s">
        <v>19</v>
      </c>
      <c r="H6" s="64" t="s">
        <v>20</v>
      </c>
      <c r="I6" s="1"/>
      <c r="J6" s="65" t="s">
        <v>26</v>
      </c>
      <c r="K6" s="65" t="s">
        <v>27</v>
      </c>
      <c r="L6" s="65" t="s">
        <v>67</v>
      </c>
      <c r="M6" s="65" t="s">
        <v>29</v>
      </c>
      <c r="N6" s="66" t="s">
        <v>68</v>
      </c>
      <c r="O6" s="66" t="s">
        <v>69</v>
      </c>
      <c r="P6" s="66" t="s">
        <v>70</v>
      </c>
      <c r="Q6" s="67" t="s">
        <v>71</v>
      </c>
      <c r="R6" s="1"/>
    </row>
    <row r="7" spans="1:18" ht="15.75" thickBot="1" x14ac:dyDescent="0.3">
      <c r="A7" s="68">
        <v>18</v>
      </c>
      <c r="B7" s="69">
        <v>7.02</v>
      </c>
      <c r="C7" s="69">
        <v>2.15</v>
      </c>
      <c r="D7" s="69">
        <v>1.61</v>
      </c>
      <c r="E7" s="69">
        <v>1.99</v>
      </c>
      <c r="F7" s="69">
        <v>2.5099999999999998</v>
      </c>
      <c r="G7" s="69">
        <v>2.46</v>
      </c>
      <c r="H7" s="69">
        <v>2.41</v>
      </c>
      <c r="I7" s="1"/>
      <c r="J7" s="70">
        <v>702</v>
      </c>
      <c r="K7" s="70">
        <v>702</v>
      </c>
      <c r="L7" s="70">
        <f>252</f>
        <v>252</v>
      </c>
      <c r="M7" s="71">
        <v>276</v>
      </c>
      <c r="N7" s="69">
        <f>702</f>
        <v>702</v>
      </c>
      <c r="O7" s="69">
        <v>238</v>
      </c>
      <c r="P7" s="69">
        <v>238</v>
      </c>
      <c r="Q7" s="69">
        <v>238</v>
      </c>
      <c r="R7" s="1"/>
    </row>
    <row r="8" spans="1:18" s="1" customFormat="1" ht="15.75" thickBot="1" x14ac:dyDescent="0.3">
      <c r="A8" s="91" t="s">
        <v>121</v>
      </c>
      <c r="B8" s="92" t="s">
        <v>118</v>
      </c>
      <c r="C8" s="92" t="s">
        <v>119</v>
      </c>
      <c r="D8" s="92" t="s">
        <v>120</v>
      </c>
      <c r="E8" s="92" t="s">
        <v>122</v>
      </c>
      <c r="F8" s="92" t="s">
        <v>123</v>
      </c>
      <c r="G8" s="92" t="s">
        <v>125</v>
      </c>
      <c r="H8" s="92" t="s">
        <v>126</v>
      </c>
      <c r="J8" s="93" t="s">
        <v>28</v>
      </c>
      <c r="K8" s="93" t="s">
        <v>28</v>
      </c>
      <c r="L8" s="70" t="s">
        <v>127</v>
      </c>
      <c r="M8" s="71" t="s">
        <v>128</v>
      </c>
      <c r="N8" s="94" t="s">
        <v>28</v>
      </c>
      <c r="O8" s="94" t="s">
        <v>61</v>
      </c>
      <c r="P8" s="94" t="s">
        <v>61</v>
      </c>
      <c r="Q8" s="94" t="s">
        <v>61</v>
      </c>
    </row>
    <row r="9" spans="1:18" ht="15.75" thickBot="1" x14ac:dyDescent="0.3">
      <c r="A9" s="72"/>
      <c r="B9" s="73" t="s">
        <v>72</v>
      </c>
      <c r="C9" s="73" t="s">
        <v>73</v>
      </c>
      <c r="D9" s="73" t="s">
        <v>74</v>
      </c>
      <c r="E9" s="73" t="s">
        <v>75</v>
      </c>
      <c r="F9" s="73">
        <v>2.5099999999999998</v>
      </c>
      <c r="G9" s="73" t="s">
        <v>124</v>
      </c>
      <c r="H9" s="73" t="s">
        <v>76</v>
      </c>
      <c r="I9" s="1"/>
      <c r="J9" s="74"/>
      <c r="K9" s="75"/>
      <c r="L9" s="75"/>
      <c r="M9" s="75"/>
      <c r="N9" s="73"/>
      <c r="O9" s="73"/>
      <c r="P9" s="73"/>
      <c r="Q9" s="73"/>
      <c r="R9" s="1"/>
    </row>
    <row r="10" spans="1:18" ht="15.75" thickBot="1" x14ac:dyDescent="0.3">
      <c r="A10" s="72"/>
      <c r="B10" s="73"/>
      <c r="C10" s="73" t="s">
        <v>77</v>
      </c>
      <c r="D10" s="73" t="s">
        <v>78</v>
      </c>
      <c r="E10" s="73" t="s">
        <v>79</v>
      </c>
      <c r="F10" s="73"/>
      <c r="G10" s="73" t="s">
        <v>80</v>
      </c>
      <c r="H10" s="73" t="s">
        <v>81</v>
      </c>
      <c r="I10" s="1"/>
      <c r="J10" s="74"/>
      <c r="K10" s="75"/>
      <c r="L10" s="75"/>
      <c r="M10" s="75"/>
      <c r="N10" s="73"/>
      <c r="O10" s="73"/>
      <c r="P10" s="73"/>
      <c r="Q10" s="73"/>
      <c r="R10" s="1"/>
    </row>
    <row r="11" spans="1:18" ht="15.75" thickBot="1" x14ac:dyDescent="0.3">
      <c r="A11" s="72"/>
      <c r="B11" s="73">
        <v>8.52</v>
      </c>
      <c r="C11" s="73">
        <v>4.3</v>
      </c>
      <c r="D11" s="73">
        <v>3.22</v>
      </c>
      <c r="E11" s="73">
        <v>3.98</v>
      </c>
      <c r="F11" s="73"/>
      <c r="G11" s="73">
        <v>2.9820000000000002</v>
      </c>
      <c r="H11" s="73">
        <v>391</v>
      </c>
      <c r="I11" s="1"/>
      <c r="J11" s="74">
        <f>J7-(K14)</f>
        <v>702</v>
      </c>
      <c r="K11" s="75"/>
      <c r="L11" s="75"/>
      <c r="M11" s="75"/>
      <c r="N11" s="73"/>
      <c r="O11" s="73"/>
      <c r="P11" s="73"/>
      <c r="Q11" s="73"/>
      <c r="R11" s="1"/>
    </row>
    <row r="12" spans="1:18" ht="15.75" thickBot="1" x14ac:dyDescent="0.3">
      <c r="A12" s="72" t="s">
        <v>82</v>
      </c>
      <c r="B12" s="73">
        <f>852</f>
        <v>852</v>
      </c>
      <c r="C12" s="73">
        <f>430</f>
        <v>430</v>
      </c>
      <c r="D12" s="73">
        <f>322</f>
        <v>322</v>
      </c>
      <c r="E12" s="73">
        <f>398</f>
        <v>398</v>
      </c>
      <c r="F12" s="73">
        <f>251</f>
        <v>251</v>
      </c>
      <c r="G12" s="73">
        <f>298.2</f>
        <v>298.2</v>
      </c>
      <c r="H12" s="73">
        <f>391</f>
        <v>391</v>
      </c>
      <c r="I12" s="1"/>
      <c r="J12" s="74">
        <f>J11</f>
        <v>702</v>
      </c>
      <c r="K12" s="75">
        <f>K7*0.35</f>
        <v>245.7</v>
      </c>
      <c r="L12" s="75">
        <f>L7</f>
        <v>252</v>
      </c>
      <c r="M12" s="75">
        <f>M7*0.35</f>
        <v>96.6</v>
      </c>
      <c r="N12" s="73">
        <f>N7*N13</f>
        <v>702</v>
      </c>
      <c r="O12" s="73">
        <f>O7</f>
        <v>238</v>
      </c>
      <c r="P12" s="73">
        <f>P7*(1-Q13)</f>
        <v>238</v>
      </c>
      <c r="Q12" s="73">
        <f>Q7</f>
        <v>238</v>
      </c>
      <c r="R12" s="1"/>
    </row>
    <row r="13" spans="1:18" x14ac:dyDescent="0.25">
      <c r="A13" s="1"/>
      <c r="B13" s="76">
        <v>1</v>
      </c>
      <c r="C13" s="76">
        <v>1</v>
      </c>
      <c r="D13" s="76">
        <v>0</v>
      </c>
      <c r="E13" s="76">
        <v>1</v>
      </c>
      <c r="F13" s="76">
        <v>1</v>
      </c>
      <c r="G13" s="76">
        <v>0</v>
      </c>
      <c r="H13" s="76">
        <v>1</v>
      </c>
      <c r="I13" s="76">
        <v>0</v>
      </c>
      <c r="J13" s="76">
        <v>1</v>
      </c>
      <c r="K13" s="76">
        <v>0</v>
      </c>
      <c r="L13" s="76">
        <v>1</v>
      </c>
      <c r="M13" s="76">
        <v>1</v>
      </c>
      <c r="N13" s="76">
        <v>1</v>
      </c>
      <c r="O13" s="76">
        <v>1</v>
      </c>
      <c r="P13" s="76">
        <v>1</v>
      </c>
      <c r="Q13" s="76">
        <v>0</v>
      </c>
      <c r="R13" s="1"/>
    </row>
    <row r="14" spans="1:18" x14ac:dyDescent="0.25">
      <c r="A14" s="1"/>
      <c r="B14" s="76">
        <f>B12*B13</f>
        <v>852</v>
      </c>
      <c r="C14" s="76">
        <f t="shared" ref="C14:H14" si="0">C12*C13</f>
        <v>430</v>
      </c>
      <c r="D14" s="76">
        <f t="shared" si="0"/>
        <v>0</v>
      </c>
      <c r="E14" s="76">
        <f t="shared" si="0"/>
        <v>398</v>
      </c>
      <c r="F14" s="76">
        <f t="shared" si="0"/>
        <v>251</v>
      </c>
      <c r="G14" s="76">
        <f t="shared" si="0"/>
        <v>0</v>
      </c>
      <c r="H14" s="76">
        <f t="shared" si="0"/>
        <v>391</v>
      </c>
      <c r="I14" s="76"/>
      <c r="J14" s="76">
        <f>J12*J13</f>
        <v>702</v>
      </c>
      <c r="K14" s="76">
        <f>K12*K13</f>
        <v>0</v>
      </c>
      <c r="L14" s="76">
        <f>(L12*L13)</f>
        <v>252</v>
      </c>
      <c r="M14" s="76">
        <f>M13*M12</f>
        <v>96.6</v>
      </c>
      <c r="N14" s="76">
        <f>N12*N13</f>
        <v>702</v>
      </c>
      <c r="O14" s="76">
        <f>O13*O12</f>
        <v>238</v>
      </c>
      <c r="P14" s="76">
        <f t="shared" ref="P14:Q14" si="1">P12*P13</f>
        <v>238</v>
      </c>
      <c r="Q14" s="76">
        <f t="shared" si="1"/>
        <v>0</v>
      </c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21" x14ac:dyDescent="0.35">
      <c r="A16" s="1"/>
      <c r="B16" s="1"/>
      <c r="C16" s="1"/>
      <c r="D16" s="1"/>
      <c r="E16" s="96" t="s">
        <v>83</v>
      </c>
      <c r="G16" s="77">
        <f>SUM(B14:Q14)</f>
        <v>4550.6000000000004</v>
      </c>
      <c r="H16" s="97" t="s">
        <v>130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21" ht="21" x14ac:dyDescent="0.35">
      <c r="A17" s="78"/>
      <c r="B17" s="78"/>
      <c r="C17" s="78"/>
      <c r="D17" s="78"/>
      <c r="E17" s="96" t="s">
        <v>84</v>
      </c>
      <c r="G17" s="1"/>
      <c r="H17" s="97" t="s">
        <v>131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21" ht="21" x14ac:dyDescent="0.35">
      <c r="A18" s="79"/>
      <c r="B18" s="80"/>
      <c r="C18" s="80"/>
      <c r="D18" s="80"/>
      <c r="E18" s="96" t="s">
        <v>85</v>
      </c>
      <c r="G18" s="77">
        <f>B1*100000/G16</f>
        <v>263701.48991341802</v>
      </c>
      <c r="H18" s="97" t="s">
        <v>132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21" ht="18.75" x14ac:dyDescent="0.3">
      <c r="A19" s="82"/>
      <c r="B19" s="83"/>
      <c r="C19" s="83"/>
      <c r="D19" s="83"/>
      <c r="E19" s="95"/>
      <c r="G19" s="8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21" ht="18.75" x14ac:dyDescent="0.3">
      <c r="A20" s="82"/>
      <c r="B20" s="83"/>
      <c r="C20" s="83"/>
      <c r="D20" s="83"/>
      <c r="E20" s="95" t="s">
        <v>86</v>
      </c>
      <c r="G20" s="77">
        <f>G18*0.35</f>
        <v>92295.521469696294</v>
      </c>
      <c r="H20" s="97" t="s">
        <v>129</v>
      </c>
      <c r="I20" s="1"/>
      <c r="J20" s="1" t="s">
        <v>87</v>
      </c>
      <c r="K20" s="1"/>
      <c r="L20" s="1"/>
      <c r="M20" s="1"/>
      <c r="N20" s="1"/>
      <c r="O20" s="1"/>
      <c r="P20" s="1"/>
      <c r="Q20" s="1"/>
      <c r="R20" s="1"/>
    </row>
    <row r="21" spans="1:21" x14ac:dyDescent="0.25">
      <c r="A21" s="8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21" x14ac:dyDescent="0.25">
      <c r="A22" s="82"/>
      <c r="B22" s="1"/>
      <c r="C22" s="1"/>
      <c r="D22" s="1"/>
      <c r="E22" s="1"/>
      <c r="F22" s="1"/>
      <c r="G22" s="1"/>
      <c r="H22" s="1"/>
      <c r="I22" s="1"/>
      <c r="J22" s="57"/>
      <c r="K22" s="1" t="s">
        <v>88</v>
      </c>
      <c r="L22" s="1"/>
      <c r="M22" s="1"/>
      <c r="N22" s="1"/>
      <c r="O22" s="1"/>
      <c r="P22" s="1"/>
      <c r="Q22" s="1"/>
      <c r="R22" s="1"/>
    </row>
    <row r="23" spans="1:21" x14ac:dyDescent="0.25">
      <c r="A23" s="82"/>
      <c r="B23" s="1"/>
      <c r="C23" s="1"/>
      <c r="D23" s="1"/>
      <c r="E23" s="1"/>
      <c r="F23" s="1"/>
      <c r="G23" s="1"/>
      <c r="H23" s="1"/>
      <c r="I23" s="1"/>
      <c r="J23" s="57"/>
      <c r="K23" s="1"/>
      <c r="L23" s="1"/>
      <c r="M23" s="1"/>
      <c r="N23" s="1"/>
      <c r="O23" s="1"/>
      <c r="P23" s="1"/>
      <c r="Q23" s="1"/>
      <c r="R23" s="1"/>
    </row>
    <row r="24" spans="1:21" ht="18.75" x14ac:dyDescent="0.3">
      <c r="A24" s="82"/>
      <c r="B24" s="85" t="s">
        <v>1</v>
      </c>
      <c r="C24" s="86" t="s">
        <v>89</v>
      </c>
      <c r="D24" s="86"/>
      <c r="E24" s="86" t="s">
        <v>90</v>
      </c>
      <c r="F24" s="1"/>
      <c r="G24" s="86" t="s">
        <v>91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21" x14ac:dyDescent="0.25">
      <c r="A25" s="82"/>
      <c r="B25" s="83"/>
      <c r="C25" s="83" t="s">
        <v>2</v>
      </c>
      <c r="D25" s="1" t="s">
        <v>92</v>
      </c>
      <c r="E25" s="87">
        <f>G$18*B13</f>
        <v>263701.48991341802</v>
      </c>
      <c r="F25" s="1"/>
      <c r="G25" s="37">
        <f>E25*B14/100000</f>
        <v>2246.7366940623215</v>
      </c>
      <c r="H25" s="1"/>
      <c r="I25" s="1"/>
      <c r="J25" s="88"/>
      <c r="K25" s="1" t="s">
        <v>93</v>
      </c>
      <c r="L25" s="1"/>
      <c r="M25" s="1"/>
      <c r="N25" s="1"/>
      <c r="O25" s="1"/>
      <c r="P25" s="1"/>
      <c r="Q25" s="1"/>
      <c r="R25" s="1"/>
    </row>
    <row r="26" spans="1:21" ht="15.75" thickBot="1" x14ac:dyDescent="0.3">
      <c r="A26" s="82"/>
      <c r="B26" s="83"/>
      <c r="C26" s="83" t="s">
        <v>94</v>
      </c>
      <c r="D26" s="1"/>
      <c r="E26" s="87"/>
      <c r="F26" s="1"/>
      <c r="G26" s="3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21" ht="15.75" thickTop="1" x14ac:dyDescent="0.25">
      <c r="A27" s="82"/>
      <c r="B27" s="81"/>
      <c r="C27" s="81" t="s">
        <v>15</v>
      </c>
      <c r="D27" s="1" t="s">
        <v>95</v>
      </c>
      <c r="E27" s="87">
        <f>G$18*C13</f>
        <v>263701.48991341802</v>
      </c>
      <c r="F27" s="1"/>
      <c r="G27" s="37">
        <f>E27*C14/100000</f>
        <v>1133.9164066276976</v>
      </c>
      <c r="H27" s="1"/>
      <c r="I27" s="105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7"/>
    </row>
    <row r="28" spans="1:21" x14ac:dyDescent="0.25">
      <c r="A28" s="82"/>
      <c r="B28" s="89" t="s">
        <v>96</v>
      </c>
      <c r="C28" s="89" t="s">
        <v>16</v>
      </c>
      <c r="D28" s="1" t="s">
        <v>97</v>
      </c>
      <c r="E28" s="87">
        <f>G$18*D13</f>
        <v>0</v>
      </c>
      <c r="F28" s="1"/>
      <c r="G28" s="37">
        <f>E28*D14/100000</f>
        <v>0</v>
      </c>
      <c r="H28" s="1"/>
      <c r="I28" s="108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109"/>
    </row>
    <row r="29" spans="1:21" ht="15.75" x14ac:dyDescent="0.25">
      <c r="A29" s="82"/>
      <c r="B29" s="89" t="s">
        <v>98</v>
      </c>
      <c r="C29" s="89" t="s">
        <v>17</v>
      </c>
      <c r="D29" s="1" t="s">
        <v>99</v>
      </c>
      <c r="E29" s="87">
        <f>G$18*E13</f>
        <v>263701.48991341802</v>
      </c>
      <c r="F29" s="1"/>
      <c r="G29" s="37">
        <f>E29*E14/100000</f>
        <v>1049.5319298554039</v>
      </c>
      <c r="H29" s="78"/>
      <c r="I29" s="110"/>
      <c r="J29" s="98" t="s">
        <v>134</v>
      </c>
      <c r="K29" s="83"/>
      <c r="L29" s="83"/>
      <c r="M29" s="81"/>
      <c r="N29" s="81"/>
      <c r="O29" s="81"/>
      <c r="P29" s="81"/>
      <c r="Q29" s="81"/>
      <c r="R29" s="81"/>
      <c r="S29" s="81"/>
      <c r="T29" s="81"/>
      <c r="U29" s="109"/>
    </row>
    <row r="30" spans="1:21" ht="15.75" x14ac:dyDescent="0.25">
      <c r="A30" s="81"/>
      <c r="B30" s="81"/>
      <c r="C30" s="83" t="s">
        <v>18</v>
      </c>
      <c r="D30" s="1" t="s">
        <v>100</v>
      </c>
      <c r="E30" s="87">
        <f>G$18*F13</f>
        <v>263701.48991341802</v>
      </c>
      <c r="F30" s="1"/>
      <c r="G30" s="37">
        <f>E30*F14/100000</f>
        <v>661.89073968267928</v>
      </c>
      <c r="H30" s="83"/>
      <c r="I30" s="110"/>
      <c r="J30" s="81"/>
      <c r="K30" s="99" t="s">
        <v>133</v>
      </c>
      <c r="L30" s="98"/>
      <c r="M30" s="98"/>
      <c r="N30" s="98"/>
      <c r="O30" s="98"/>
      <c r="P30" s="81"/>
      <c r="Q30" s="101">
        <f>SUM(B14,F14,G14,H14,J14:Q14)</f>
        <v>3722.6</v>
      </c>
      <c r="R30" s="81"/>
      <c r="S30" s="81"/>
      <c r="T30" s="81"/>
      <c r="U30" s="109"/>
    </row>
    <row r="31" spans="1:21" ht="18.75" x14ac:dyDescent="0.3">
      <c r="A31" s="81"/>
      <c r="B31" s="81"/>
      <c r="C31" s="83" t="s">
        <v>19</v>
      </c>
      <c r="D31" s="1" t="s">
        <v>101</v>
      </c>
      <c r="E31" s="87">
        <f>G$18*0.35*G13</f>
        <v>0</v>
      </c>
      <c r="F31" s="1"/>
      <c r="G31" s="37">
        <f>E31*G14/100000</f>
        <v>0</v>
      </c>
      <c r="H31" s="90"/>
      <c r="I31" s="111"/>
      <c r="J31" s="90"/>
      <c r="K31" s="100" t="s">
        <v>135</v>
      </c>
      <c r="L31" s="83"/>
      <c r="M31" s="81"/>
      <c r="N31" s="81"/>
      <c r="O31" s="81"/>
      <c r="P31" s="81"/>
      <c r="Q31" s="101">
        <f>(Q30)*2.05/100*2</f>
        <v>152.62659999999997</v>
      </c>
      <c r="R31" s="81"/>
      <c r="S31" s="102" t="s">
        <v>84</v>
      </c>
      <c r="T31" s="103">
        <f>Q31*O34/100000</f>
        <v>472.62247838616702</v>
      </c>
      <c r="U31" s="109"/>
    </row>
    <row r="32" spans="1:21" ht="18.75" x14ac:dyDescent="0.3">
      <c r="A32" s="81"/>
      <c r="B32" s="81"/>
      <c r="C32" s="83" t="s">
        <v>20</v>
      </c>
      <c r="D32" s="1" t="s">
        <v>102</v>
      </c>
      <c r="E32" s="87">
        <f>G$18*H13</f>
        <v>263701.48991341802</v>
      </c>
      <c r="F32" s="78"/>
      <c r="G32" s="37">
        <f>E32*H14/100000</f>
        <v>1031.0728255614645</v>
      </c>
      <c r="H32" s="83"/>
      <c r="I32" s="110"/>
      <c r="J32" s="83"/>
      <c r="K32" s="85" t="s">
        <v>136</v>
      </c>
      <c r="L32" s="83"/>
      <c r="M32" s="81"/>
      <c r="N32" s="81"/>
      <c r="O32" s="81"/>
      <c r="P32" s="81"/>
      <c r="Q32" s="101">
        <f>SUM(Q30:Q31)</f>
        <v>3875.2266</v>
      </c>
      <c r="R32" s="81"/>
      <c r="S32" s="81"/>
      <c r="T32" s="81"/>
      <c r="U32" s="109"/>
    </row>
    <row r="33" spans="1:21" x14ac:dyDescent="0.25">
      <c r="A33" s="81"/>
      <c r="B33" s="89" t="s">
        <v>103</v>
      </c>
      <c r="C33" s="89" t="s">
        <v>26</v>
      </c>
      <c r="D33" s="1" t="s">
        <v>104</v>
      </c>
      <c r="E33" s="87">
        <f>(G$18-E34)*J13</f>
        <v>263701.48991341802</v>
      </c>
      <c r="F33" s="83"/>
      <c r="G33" s="37">
        <f>E33*J14/100000</f>
        <v>1851.1844591921943</v>
      </c>
      <c r="H33" s="78"/>
      <c r="I33" s="110"/>
      <c r="J33" s="83"/>
      <c r="K33" s="83"/>
      <c r="L33" s="83"/>
      <c r="M33" s="81"/>
      <c r="N33" s="81"/>
      <c r="O33" s="81"/>
      <c r="P33" s="81"/>
      <c r="Q33" s="81"/>
      <c r="R33" s="81"/>
      <c r="S33" s="81"/>
      <c r="T33" s="81"/>
      <c r="U33" s="109"/>
    </row>
    <row r="34" spans="1:21" ht="18.75" x14ac:dyDescent="0.3">
      <c r="A34" s="81"/>
      <c r="B34" s="89" t="s">
        <v>105</v>
      </c>
      <c r="C34" s="89" t="s">
        <v>27</v>
      </c>
      <c r="D34" s="1" t="s">
        <v>106</v>
      </c>
      <c r="E34" s="87">
        <f>G$18*0.35*K13</f>
        <v>0</v>
      </c>
      <c r="F34" s="90"/>
      <c r="G34" s="37">
        <f>E34*K14/100000</f>
        <v>0</v>
      </c>
      <c r="H34" s="78"/>
      <c r="I34" s="110"/>
      <c r="J34" s="83"/>
      <c r="K34" s="83"/>
      <c r="L34" s="85" t="s">
        <v>137</v>
      </c>
      <c r="M34" s="81"/>
      <c r="N34" s="104">
        <f>B1/Q32</f>
        <v>3.09659311277436</v>
      </c>
      <c r="O34" s="104">
        <f>N34*100000</f>
        <v>309659.31127743598</v>
      </c>
      <c r="P34" s="81"/>
      <c r="Q34" s="81"/>
      <c r="R34" s="81"/>
      <c r="S34" s="81"/>
      <c r="T34" s="81"/>
      <c r="U34" s="109"/>
    </row>
    <row r="35" spans="1:21" x14ac:dyDescent="0.25">
      <c r="A35" s="81"/>
      <c r="B35" s="81"/>
      <c r="C35" s="83" t="s">
        <v>107</v>
      </c>
      <c r="D35" s="1" t="s">
        <v>108</v>
      </c>
      <c r="E35" s="87">
        <f>G$18*L13</f>
        <v>263701.48991341802</v>
      </c>
      <c r="F35" s="83"/>
      <c r="G35" s="37">
        <f>E35*L14/100000</f>
        <v>664.52775458181338</v>
      </c>
      <c r="H35" s="1"/>
      <c r="I35" s="108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109"/>
    </row>
    <row r="36" spans="1:21" x14ac:dyDescent="0.25">
      <c r="A36" s="81"/>
      <c r="B36" s="81"/>
      <c r="C36" s="83" t="s">
        <v>29</v>
      </c>
      <c r="D36" s="1" t="s">
        <v>109</v>
      </c>
      <c r="E36" s="87">
        <f>G$18*0.35*M13</f>
        <v>92295.521469696294</v>
      </c>
      <c r="F36" s="78"/>
      <c r="G36" s="37">
        <f>E36*M7/100000</f>
        <v>254.73563925636176</v>
      </c>
      <c r="H36" s="1"/>
      <c r="I36" s="108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109"/>
    </row>
    <row r="37" spans="1:21" x14ac:dyDescent="0.25">
      <c r="A37" s="1"/>
      <c r="B37" s="81"/>
      <c r="C37" s="83" t="s">
        <v>110</v>
      </c>
      <c r="D37" s="1" t="s">
        <v>111</v>
      </c>
      <c r="E37" s="87">
        <f>G$18*N13</f>
        <v>263701.48991341802</v>
      </c>
      <c r="F37" s="78"/>
      <c r="G37" s="37">
        <f>E37*N14/100000</f>
        <v>1851.1844591921943</v>
      </c>
      <c r="H37" s="1"/>
      <c r="I37" s="108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109"/>
    </row>
    <row r="38" spans="1:21" x14ac:dyDescent="0.25">
      <c r="A38" s="1"/>
      <c r="B38" s="81"/>
      <c r="C38" s="83" t="s">
        <v>112</v>
      </c>
      <c r="D38" s="1" t="s">
        <v>113</v>
      </c>
      <c r="E38" s="87">
        <f>G$18*O13</f>
        <v>263701.48991341802</v>
      </c>
      <c r="F38" s="1"/>
      <c r="G38" s="37">
        <f>E38*O14/100000</f>
        <v>627.60954599393483</v>
      </c>
      <c r="H38" s="1"/>
      <c r="I38" s="108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109"/>
    </row>
    <row r="39" spans="1:21" ht="15.75" thickBot="1" x14ac:dyDescent="0.3">
      <c r="A39" s="1"/>
      <c r="B39" s="81"/>
      <c r="C39" s="83" t="s">
        <v>114</v>
      </c>
      <c r="D39" s="1" t="s">
        <v>115</v>
      </c>
      <c r="E39" s="87">
        <f>G$18*P13</f>
        <v>263701.48991341802</v>
      </c>
      <c r="F39" s="1"/>
      <c r="G39" s="37">
        <f>E39*P14/100000</f>
        <v>627.60954599393483</v>
      </c>
      <c r="H39" s="1"/>
      <c r="I39" s="112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4"/>
    </row>
    <row r="40" spans="1:21" ht="15.75" thickTop="1" x14ac:dyDescent="0.25">
      <c r="A40" s="1"/>
      <c r="B40" s="1"/>
      <c r="C40" s="83" t="s">
        <v>116</v>
      </c>
      <c r="D40" s="1" t="s">
        <v>117</v>
      </c>
      <c r="E40" s="87">
        <f>G$18*Q13</f>
        <v>0</v>
      </c>
      <c r="F40" s="1"/>
      <c r="G40" s="37">
        <f>E40*Q14/100000</f>
        <v>0</v>
      </c>
      <c r="H40" s="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</row>
    <row r="41" spans="1:2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2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</sheetData>
  <mergeCells count="1">
    <mergeCell ref="E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Tabla con devolución de prima</vt:lpstr>
      <vt:lpstr>Tabla sin Devolución de prima</vt:lpstr>
      <vt:lpstr>Por prima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Kaoz</cp:lastModifiedBy>
  <dcterms:created xsi:type="dcterms:W3CDTF">2013-05-27T17:42:42Z</dcterms:created>
  <dcterms:modified xsi:type="dcterms:W3CDTF">2013-07-26T20:56:45Z</dcterms:modified>
</cp:coreProperties>
</file>