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Лист1" sheetId="1" r:id="rId3"/>
    <sheet state="visible" name="Лист2" sheetId="2" r:id="rId4"/>
    <sheet state="visible" name="Лист3" sheetId="3" r:id="rId5"/>
    <sheet state="visible" name="Лист4" sheetId="4" r:id="rId6"/>
    <sheet state="visible" name="Лист5" sheetId="5" r:id="rId7"/>
    <sheet state="visible" name="Лист6" sheetId="6" r:id="rId8"/>
    <sheet state="visible" name="Лист7" sheetId="7" r:id="rId9"/>
    <sheet state="visible" name="Лист8" sheetId="8" r:id="rId10"/>
  </sheets>
  <definedNames/>
  <calcPr/>
</workbook>
</file>

<file path=xl/sharedStrings.xml><?xml version="1.0" encoding="utf-8"?>
<sst xmlns="http://schemas.openxmlformats.org/spreadsheetml/2006/main" count="104" uniqueCount="96">
  <si>
    <t>В таблице для каждой из девяти партий сыра приведены его жирность (в %)  и усреднёные результаты опроса</t>
  </si>
  <si>
    <t>(по 80 опрошеным) вкусовые качества сыра по шестибальной системе</t>
  </si>
  <si>
    <t>Проверте по результатам опроса  гипотезу о связи жирности сыра и его вкусовых качеств на уровне зачимасти а=0.05</t>
  </si>
  <si>
    <t xml:space="preserve">партия </t>
  </si>
  <si>
    <t>жироность</t>
  </si>
  <si>
    <t>результат</t>
  </si>
  <si>
    <t>Корреляция:</t>
  </si>
  <si>
    <t>Ранг жир</t>
  </si>
  <si>
    <t>Ранг Рез</t>
  </si>
  <si>
    <t>d</t>
  </si>
  <si>
    <t>d^2</t>
  </si>
  <si>
    <t xml:space="preserve">R= </t>
  </si>
  <si>
    <t>Rk[9]=</t>
  </si>
  <si>
    <t xml:space="preserve">При Выборке обьёма n=144 составлен групированный статистический ряд </t>
  </si>
  <si>
    <t>X</t>
  </si>
  <si>
    <t>0-1</t>
  </si>
  <si>
    <t>m</t>
  </si>
  <si>
    <t>Проверить на уровне знач а=0,05 гипотезу с равномерным распределением генеральной совакупности на отрезке [0;8]</t>
  </si>
  <si>
    <t>x</t>
  </si>
  <si>
    <t>x^2</t>
  </si>
  <si>
    <t>pi</t>
  </si>
  <si>
    <t>n</t>
  </si>
  <si>
    <t>p</t>
  </si>
  <si>
    <t>x̄̄</t>
  </si>
  <si>
    <t>D(x)</t>
  </si>
  <si>
    <t>F</t>
  </si>
  <si>
    <t>s^2</t>
  </si>
  <si>
    <t>s</t>
  </si>
  <si>
    <t xml:space="preserve"> </t>
  </si>
  <si>
    <t xml:space="preserve">а* = </t>
  </si>
  <si>
    <t>Постройте график исходных данных  иопределите по нему график зависимости</t>
  </si>
  <si>
    <t>b*=</t>
  </si>
  <si>
    <t>npi</t>
  </si>
  <si>
    <t>mi</t>
  </si>
  <si>
    <t>mi-npi</t>
  </si>
  <si>
    <t>(mi-npi)^2/npi</t>
  </si>
  <si>
    <t>Постройте уравнение регрессии и дайте инторпретацию  полученых результатов</t>
  </si>
  <si>
    <t>Если человек курил 30 лет, то сделайте прогноз о степени поражения лёгких у случайно выбраного пациента</t>
  </si>
  <si>
    <t>прогноз</t>
  </si>
  <si>
    <t>Х^2</t>
  </si>
  <si>
    <t>X^2 Кр от (0,05;5)</t>
  </si>
  <si>
    <t>S^2</t>
  </si>
  <si>
    <t>S</t>
  </si>
  <si>
    <t xml:space="preserve">а1 = </t>
  </si>
  <si>
    <t>5 мм</t>
  </si>
  <si>
    <t>Необходимо проверить нулевую гипотезу H0 ax = ay  при альтернативной гипотезе H1 ax != ay</t>
  </si>
  <si>
    <t xml:space="preserve">а2 = </t>
  </si>
  <si>
    <t>7мм</t>
  </si>
  <si>
    <t>Двухвыборочный z-тест для средних</t>
  </si>
  <si>
    <t>исх.дан</t>
  </si>
  <si>
    <t>Как получить столбец 1</t>
  </si>
  <si>
    <t>Карман</t>
  </si>
  <si>
    <t>Частота</t>
  </si>
  <si>
    <t>Интегральный %</t>
  </si>
  <si>
    <t>Переменная 1</t>
  </si>
  <si>
    <t>Переменная 2</t>
  </si>
  <si>
    <t>Среднее</t>
  </si>
  <si>
    <t>Известная дисперсия</t>
  </si>
  <si>
    <t>Наблюдения</t>
  </si>
  <si>
    <t>Гипотетическая разность средних</t>
  </si>
  <si>
    <t>z</t>
  </si>
  <si>
    <t>P(Z&lt;=z) одностороннее</t>
  </si>
  <si>
    <t>z критическое одностороннее</t>
  </si>
  <si>
    <t>Еще</t>
  </si>
  <si>
    <t>P(Z&lt;=z) двухстороннее</t>
  </si>
  <si>
    <t>z критическое двухстороннее</t>
  </si>
  <si>
    <t>z &gt; z кр двуст след принемаем h1</t>
  </si>
  <si>
    <t>Столбец1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</si>
  <si>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</si>
  <si>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</si>
  <si>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</si>
  <si>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</si>
  <si>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</si>
  <si>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</si>
  <si>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</si>
  <si>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</si>
  <si>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</si>
  <si>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</si>
  <si>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</si>
  <si>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</si>
  <si>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Уровень надежности(95,0%)</t>
  </si>
  <si>
    <t>Как получить гистрогррамму</t>
  </si>
  <si>
    <t>Либо</t>
  </si>
  <si>
    <t>Случанайная величичина Х имеет нормальное распределение с параметрами:</t>
  </si>
  <si>
    <t>а=20</t>
  </si>
  <si>
    <t>a=3</t>
  </si>
  <si>
    <t>Определить значение функции плотности  функции распределения в точке х=24,5</t>
  </si>
  <si>
    <t>В некоторой точке х функция распределена F(x)=0,923 Определить значение точки</t>
  </si>
  <si>
    <t xml:space="preserve">x= </t>
  </si>
  <si>
    <t>f(x)=</t>
  </si>
  <si>
    <t>F(x)=</t>
  </si>
  <si>
    <t xml:space="preserve">F(x)= </t>
  </si>
  <si>
    <t>х=</t>
  </si>
  <si>
    <t>Какова вероятность того, что четверо из пяти испытуемых покажут высокий уровень вербального интелекта если вероятность успеха в отдельном испытании равна 0,2?</t>
  </si>
  <si>
    <t>Построить диаграмму биоминальной функции плотности вероятности</t>
  </si>
  <si>
    <t>Найти значения числа m, для которого вероятность интегрального распределения P= 0,7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</si>
</sst>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-m"/>
    <numFmt numFmtId="165" formatCode="0.000000000"/>
    <numFmt numFmtId="166" formatCode="0.0000"/>
  </numFmts>
  <fonts count="4">
    <font>
      <sz val="11.0"/>
      <color rgb="FF000000"/>
      <name val="Calibri"/>
    </font>
    <font/>
    <font>
      <i/>
      <sz val="11.0"/>
      <color rgb="FF000000"/>
      <name val="Calibri"/>
    </font>
    <font>
      <b/>
      <i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1" fillId="0" fontId="0" numFmtId="0" xfId="0" applyBorder="1" applyFont="1"/>
    <xf borderId="0" fillId="0" fontId="0" numFmtId="0" xfId="0" applyAlignment="1" applyFont="1">
      <alignment horizontal="right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0" xfId="0" applyBorder="1" applyFont="1"/>
    <xf borderId="0" fillId="0" fontId="1" numFmtId="165" xfId="0" applyFont="1" applyNumberFormat="1"/>
    <xf borderId="0" fillId="0" fontId="0" numFmtId="0" xfId="0" applyAlignment="1" applyFont="1">
      <alignment horizontal="center"/>
    </xf>
    <xf borderId="0" fillId="0" fontId="1" numFmtId="166" xfId="0" applyFont="1" applyNumberFormat="1"/>
    <xf borderId="0" fillId="0" fontId="0" numFmtId="0" xfId="0" applyAlignment="1" applyFont="1">
      <alignment horizontal="left" readingOrder="0" shrinkToFit="0" vertical="bottom" wrapText="0"/>
    </xf>
    <xf borderId="0" fillId="0" fontId="0" numFmtId="0" xfId="0" applyAlignment="1" applyFont="1">
      <alignment shrinkToFit="0" vertical="bottom" wrapText="0"/>
    </xf>
    <xf borderId="2" fillId="0" fontId="2" numFmtId="0" xfId="0" applyAlignment="1" applyBorder="1" applyFont="1">
      <alignment horizontal="center" readingOrder="0" shrinkToFit="0" vertical="bottom" wrapText="0"/>
    </xf>
    <xf borderId="2" fillId="0" fontId="2" numFmtId="0" xfId="0" applyAlignment="1" applyBorder="1" applyFont="1">
      <alignment horizontal="center" shrinkToFit="0" vertical="bottom" wrapText="0"/>
    </xf>
    <xf borderId="0" fillId="0" fontId="0" numFmtId="0" xfId="0" applyAlignment="1" applyFont="1">
      <alignment horizontal="right" readingOrder="0" shrinkToFit="0" vertical="bottom" wrapText="0"/>
    </xf>
    <xf borderId="0" fillId="0" fontId="0" numFmtId="10" xfId="0" applyAlignment="1" applyFont="1" applyNumberFormat="1">
      <alignment horizontal="right" readingOrder="0" shrinkToFit="0" vertical="bottom" wrapText="0"/>
    </xf>
    <xf borderId="3" fillId="0" fontId="0" numFmtId="0" xfId="0" applyAlignment="1" applyBorder="1" applyFont="1">
      <alignment horizontal="left" readingOrder="0" shrinkToFit="0" vertical="bottom" wrapText="0"/>
    </xf>
    <xf borderId="3" fillId="0" fontId="0" numFmtId="0" xfId="0" applyAlignment="1" applyBorder="1" applyFont="1">
      <alignment horizontal="right" readingOrder="0" shrinkToFit="0" vertical="bottom" wrapText="0"/>
    </xf>
    <xf borderId="3" fillId="0" fontId="0" numFmtId="0" xfId="0" applyAlignment="1" applyBorder="1" applyFont="1">
      <alignment shrinkToFit="0" vertical="bottom" wrapText="0"/>
    </xf>
    <xf borderId="3" fillId="0" fontId="0" numFmtId="10" xfId="0" applyAlignment="1" applyBorder="1" applyFont="1" applyNumberFormat="1">
      <alignment horizontal="right" readingOrder="0" shrinkToFit="0" vertical="bottom" wrapText="0"/>
    </xf>
    <xf borderId="2" fillId="0" fontId="1" numFmtId="0" xfId="0" applyBorder="1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/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xVal>
            <c:numRef>
              <c:f>'Лист1'!$C$7:$C$16</c:f>
            </c:numRef>
          </c:xVal>
          <c:yVal>
            <c:numRef>
              <c:f>'Лист1'!$D$7:$D$16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587683"/>
        <c:axId val="533223666"/>
      </c:scatterChart>
      <c:valAx>
        <c:axId val="1712587683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33223666"/>
      </c:valAx>
      <c:valAx>
        <c:axId val="5332236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1258768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'Лист3'!$B$7:$L$7</c:f>
            </c:numRef>
          </c:val>
          <c:smooth val="0"/>
        </c:ser>
        <c:axId val="1817273869"/>
        <c:axId val="1859900581"/>
      </c:lineChart>
      <c:catAx>
        <c:axId val="181727386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859900581"/>
      </c:catAx>
      <c:valAx>
        <c:axId val="18599005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17273869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m относительно параметра x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'Лист4'!$B$6:$B$7</c:f>
            </c:strRef>
          </c:tx>
          <c:spPr>
            <a:solidFill>
              <a:srgbClr val="3366CC"/>
            </a:solidFill>
          </c:spPr>
          <c:cat>
            <c:strRef>
              <c:f>'Лист4'!$A$8:$A$15</c:f>
            </c:strRef>
          </c:cat>
          <c:val>
            <c:numRef>
              <c:f>'Лист4'!$B$8:$B$15</c:f>
            </c:numRef>
          </c:val>
        </c:ser>
        <c:axId val="1840907490"/>
        <c:axId val="881176600"/>
      </c:barChart>
      <c:catAx>
        <c:axId val="18409074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x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881176600"/>
      </c:catAx>
      <c:valAx>
        <c:axId val="8811766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m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40907490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cat>
            <c:strRef>
              <c:f>'Лист7'!$A$5:$A$10</c:f>
            </c:strRef>
          </c:cat>
          <c:val>
            <c:numRef>
              <c:f>'Лист7'!$B$5:$B$10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'Лист7'!$A$5:$A$10</c:f>
            </c:strRef>
          </c:cat>
          <c:val>
            <c:numRef>
              <c:f>'Лист7'!$C$5:$C$10</c:f>
            </c:numRef>
          </c:val>
        </c:ser>
        <c:axId val="783698472"/>
        <c:axId val="1493049205"/>
      </c:barChart>
      <c:catAx>
        <c:axId val="78369847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493049205"/>
      </c:catAx>
      <c:valAx>
        <c:axId val="14930492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83698472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247650</xdr:colOff>
      <xdr:row>4</xdr:row>
      <xdr:rowOff>66675</xdr:rowOff>
    </xdr:from>
    <xdr:ext cx="6038850" cy="448627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10</xdr:col>
      <xdr:colOff>323850</xdr:colOff>
      <xdr:row>18</xdr:row>
      <xdr:rowOff>9525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390525</xdr:colOff>
      <xdr:row>7</xdr:row>
      <xdr:rowOff>38100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419100</xdr:colOff>
      <xdr:row>1</xdr:row>
      <xdr:rowOff>142875</xdr:rowOff>
    </xdr:from>
    <xdr:ext cx="3810000" cy="1914525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381000</xdr:colOff>
      <xdr:row>12</xdr:row>
      <xdr:rowOff>38100</xdr:rowOff>
    </xdr:from>
    <xdr:ext cx="4819650" cy="4781550"/>
    <xdr:pic>
      <xdr:nvPicPr>
        <xdr:cNvPr id="0" name="image2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152400</xdr:colOff>
      <xdr:row>42</xdr:row>
      <xdr:rowOff>-38100</xdr:rowOff>
    </xdr:from>
    <xdr:ext cx="5524500" cy="2752725"/>
    <xdr:pic>
      <xdr:nvPicPr>
        <xdr:cNvPr id="0" name="image4.png" title="Изображение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914400</xdr:colOff>
      <xdr:row>41</xdr:row>
      <xdr:rowOff>171450</xdr:rowOff>
    </xdr:from>
    <xdr:ext cx="6848475" cy="2124075"/>
    <xdr:pic>
      <xdr:nvPicPr>
        <xdr:cNvPr id="0" name="image3.png" title="Изображение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381000</xdr:colOff>
      <xdr:row>3</xdr:row>
      <xdr:rowOff>76200</xdr:rowOff>
    </xdr:from>
    <xdr:ext cx="3857625" cy="2381250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">
      <c r="A2" s="9" t="s">
        <v>30</v>
      </c>
    </row>
    <row r="3">
      <c r="A3" s="9" t="s">
        <v>36</v>
      </c>
    </row>
    <row r="4">
      <c r="A4" s="9" t="s">
        <v>37</v>
      </c>
    </row>
    <row r="7">
      <c r="C7">
        <v>15.0</v>
      </c>
      <c r="D7">
        <v>30.0</v>
      </c>
    </row>
    <row r="8">
      <c r="C8">
        <v>22.0</v>
      </c>
      <c r="D8">
        <v>50.0</v>
      </c>
    </row>
    <row r="9">
      <c r="C9">
        <v>25.0</v>
      </c>
      <c r="D9">
        <v>55.0</v>
      </c>
    </row>
    <row r="10">
      <c r="C10">
        <v>28.0</v>
      </c>
      <c r="D10">
        <v>30.0</v>
      </c>
    </row>
    <row r="11">
      <c r="C11">
        <v>31.0</v>
      </c>
      <c r="D11">
        <v>55.0</v>
      </c>
    </row>
    <row r="12">
      <c r="C12">
        <v>33.0</v>
      </c>
      <c r="D12">
        <v>35.0</v>
      </c>
    </row>
    <row r="13">
      <c r="C13">
        <v>36.0</v>
      </c>
      <c r="D13">
        <v>60.0</v>
      </c>
    </row>
    <row r="14">
      <c r="C14">
        <v>39.0</v>
      </c>
      <c r="D14">
        <v>70.0</v>
      </c>
    </row>
    <row r="15">
      <c r="C15">
        <v>42.0</v>
      </c>
      <c r="D15">
        <v>70.0</v>
      </c>
    </row>
    <row r="16">
      <c r="C16">
        <v>48.0</v>
      </c>
      <c r="D16">
        <v>75.0</v>
      </c>
    </row>
    <row r="18">
      <c r="A18" t="s">
        <v>38</v>
      </c>
      <c r="C18">
        <v>30.0</v>
      </c>
      <c r="D18">
        <f>0.0206*C18^2+0.0056*C18+30.013</f>
        <v>48.721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2:I2"/>
    <mergeCell ref="A3:I3"/>
    <mergeCell ref="A4:K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11.43"/>
    <col customWidth="1" min="3" max="3" width="10.43"/>
    <col customWidth="1" min="4" max="26" width="8.71"/>
  </cols>
  <sheetData>
    <row r="2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>
      <c r="A3" s="1" t="s">
        <v>1</v>
      </c>
      <c r="B3" s="1"/>
      <c r="C3" s="1"/>
      <c r="D3" s="1"/>
      <c r="E3" s="1"/>
      <c r="F3" s="1"/>
      <c r="G3" s="1"/>
    </row>
    <row r="4">
      <c r="A4" s="1" t="s">
        <v>2</v>
      </c>
      <c r="B4" s="1"/>
      <c r="C4" s="1"/>
      <c r="D4" s="1"/>
      <c r="E4" s="1"/>
      <c r="F4" s="1"/>
      <c r="G4" s="1"/>
      <c r="H4" s="1"/>
      <c r="I4" s="1"/>
      <c r="K4" s="1"/>
      <c r="L4" s="1"/>
    </row>
    <row r="6">
      <c r="A6" s="2" t="s">
        <v>3</v>
      </c>
      <c r="B6" s="2" t="s">
        <v>4</v>
      </c>
      <c r="C6" s="2" t="s">
        <v>5</v>
      </c>
    </row>
    <row r="7">
      <c r="A7" s="2">
        <v>1.0</v>
      </c>
      <c r="B7" s="2">
        <v>44.4</v>
      </c>
      <c r="C7" s="2">
        <v>2.6</v>
      </c>
    </row>
    <row r="8">
      <c r="A8" s="2">
        <v>2.0</v>
      </c>
      <c r="B8" s="2">
        <v>45.9</v>
      </c>
      <c r="C8" s="2">
        <v>3.1</v>
      </c>
    </row>
    <row r="9">
      <c r="A9" s="2">
        <v>3.0</v>
      </c>
      <c r="B9" s="2">
        <v>41.9</v>
      </c>
      <c r="C9" s="2">
        <v>2.5</v>
      </c>
    </row>
    <row r="10">
      <c r="A10" s="2">
        <v>4.0</v>
      </c>
      <c r="B10" s="2">
        <v>53.3</v>
      </c>
      <c r="C10" s="2">
        <v>5.0</v>
      </c>
    </row>
    <row r="11">
      <c r="A11" s="2">
        <v>5.0</v>
      </c>
      <c r="B11" s="2">
        <v>44.7</v>
      </c>
      <c r="C11" s="2">
        <v>3.6</v>
      </c>
    </row>
    <row r="12">
      <c r="A12" s="2">
        <v>6.0</v>
      </c>
      <c r="B12" s="2">
        <v>44.1</v>
      </c>
      <c r="C12" s="2">
        <v>4.0</v>
      </c>
    </row>
    <row r="13">
      <c r="A13" s="2">
        <v>7.0</v>
      </c>
      <c r="B13" s="2">
        <v>50.1</v>
      </c>
      <c r="C13" s="2">
        <v>5.2</v>
      </c>
    </row>
    <row r="14">
      <c r="A14" s="2">
        <v>8.0</v>
      </c>
      <c r="B14" s="2">
        <v>45.2</v>
      </c>
      <c r="C14" s="2">
        <v>2.8</v>
      </c>
    </row>
    <row r="15">
      <c r="A15" s="2">
        <v>9.0</v>
      </c>
      <c r="B15" s="2">
        <v>60.1</v>
      </c>
      <c r="C15" s="2">
        <v>3.8</v>
      </c>
    </row>
    <row r="17">
      <c r="A17" t="s">
        <v>6</v>
      </c>
    </row>
    <row r="18">
      <c r="A18" s="2" t="s">
        <v>4</v>
      </c>
      <c r="B18" s="2" t="s">
        <v>5</v>
      </c>
      <c r="C18" t="s">
        <v>7</v>
      </c>
      <c r="D18" t="s">
        <v>8</v>
      </c>
      <c r="E18" t="s">
        <v>9</v>
      </c>
      <c r="F18" t="s">
        <v>10</v>
      </c>
    </row>
    <row r="19">
      <c r="A19" s="2">
        <v>41.9</v>
      </c>
      <c r="B19" s="2">
        <v>2.5</v>
      </c>
      <c r="C19">
        <v>1.0</v>
      </c>
      <c r="D19">
        <v>1.0</v>
      </c>
      <c r="E19">
        <f t="shared" ref="E19:E27" si="1">C19-D19</f>
        <v>0</v>
      </c>
      <c r="F19">
        <f t="shared" ref="F19:F27" si="2">E19^2</f>
        <v>0</v>
      </c>
    </row>
    <row r="20">
      <c r="A20" s="2">
        <v>44.1</v>
      </c>
      <c r="B20" s="2">
        <v>4.0</v>
      </c>
      <c r="C20">
        <v>2.0</v>
      </c>
      <c r="D20">
        <v>7.0</v>
      </c>
      <c r="E20">
        <f t="shared" si="1"/>
        <v>-5</v>
      </c>
      <c r="F20">
        <f t="shared" si="2"/>
        <v>25</v>
      </c>
    </row>
    <row r="21" ht="15.75" customHeight="1">
      <c r="A21" s="2">
        <v>44.4</v>
      </c>
      <c r="B21" s="2">
        <v>2.6</v>
      </c>
      <c r="C21">
        <v>3.0</v>
      </c>
      <c r="D21">
        <v>2.0</v>
      </c>
      <c r="E21">
        <f t="shared" si="1"/>
        <v>1</v>
      </c>
      <c r="F21">
        <f t="shared" si="2"/>
        <v>1</v>
      </c>
    </row>
    <row r="22" ht="15.75" customHeight="1">
      <c r="A22" s="2">
        <v>44.7</v>
      </c>
      <c r="B22" s="2">
        <v>3.6</v>
      </c>
      <c r="C22">
        <v>4.0</v>
      </c>
      <c r="D22">
        <v>5.0</v>
      </c>
      <c r="E22">
        <f t="shared" si="1"/>
        <v>-1</v>
      </c>
      <c r="F22">
        <f t="shared" si="2"/>
        <v>1</v>
      </c>
    </row>
    <row r="23" ht="15.75" customHeight="1">
      <c r="A23" s="2">
        <v>45.2</v>
      </c>
      <c r="B23" s="2">
        <v>2.8</v>
      </c>
      <c r="C23">
        <v>5.0</v>
      </c>
      <c r="D23">
        <v>3.0</v>
      </c>
      <c r="E23">
        <f t="shared" si="1"/>
        <v>2</v>
      </c>
      <c r="F23">
        <f t="shared" si="2"/>
        <v>4</v>
      </c>
    </row>
    <row r="24" ht="15.75" customHeight="1">
      <c r="A24" s="2">
        <v>45.9</v>
      </c>
      <c r="B24" s="2">
        <v>3.1</v>
      </c>
      <c r="C24">
        <v>6.0</v>
      </c>
      <c r="D24">
        <v>4.0</v>
      </c>
      <c r="E24">
        <f t="shared" si="1"/>
        <v>2</v>
      </c>
      <c r="F24">
        <f t="shared" si="2"/>
        <v>4</v>
      </c>
    </row>
    <row r="25" ht="15.75" customHeight="1">
      <c r="A25" s="2">
        <v>50.1</v>
      </c>
      <c r="B25" s="2">
        <v>5.2</v>
      </c>
      <c r="C25">
        <v>7.0</v>
      </c>
      <c r="D25">
        <v>9.0</v>
      </c>
      <c r="E25">
        <f t="shared" si="1"/>
        <v>-2</v>
      </c>
      <c r="F25">
        <f t="shared" si="2"/>
        <v>4</v>
      </c>
    </row>
    <row r="26" ht="15.75" customHeight="1">
      <c r="A26" s="2">
        <v>53.3</v>
      </c>
      <c r="B26" s="2">
        <v>5.0</v>
      </c>
      <c r="C26">
        <v>8.0</v>
      </c>
      <c r="D26">
        <v>8.0</v>
      </c>
      <c r="E26">
        <f t="shared" si="1"/>
        <v>0</v>
      </c>
      <c r="F26">
        <f t="shared" si="2"/>
        <v>0</v>
      </c>
    </row>
    <row r="27" ht="15.75" customHeight="1">
      <c r="A27" s="2">
        <v>60.1</v>
      </c>
      <c r="B27" s="2">
        <v>3.8</v>
      </c>
      <c r="C27">
        <v>9.0</v>
      </c>
      <c r="D27">
        <v>6.0</v>
      </c>
      <c r="E27">
        <f t="shared" si="1"/>
        <v>3</v>
      </c>
      <c r="F27">
        <f t="shared" si="2"/>
        <v>9</v>
      </c>
    </row>
    <row r="28" ht="15.75" customHeight="1">
      <c r="F28">
        <f>SUM(F19:F27)</f>
        <v>48</v>
      </c>
    </row>
    <row r="29" ht="15.75" customHeight="1"/>
    <row r="30" ht="15.75" customHeight="1">
      <c r="A30" s="3" t="s">
        <v>11</v>
      </c>
      <c r="B30">
        <f>1-6*F28/(9^3-9)</f>
        <v>0.6</v>
      </c>
    </row>
    <row r="31" ht="15.75" customHeight="1">
      <c r="A31" s="3" t="s">
        <v>12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6">
      <c r="A6" s="2" t="s">
        <v>18</v>
      </c>
      <c r="B6" s="2">
        <v>0.0</v>
      </c>
      <c r="C6" s="2">
        <v>1.0</v>
      </c>
      <c r="D6" s="2">
        <v>2.0</v>
      </c>
      <c r="E6" s="2">
        <v>3.0</v>
      </c>
      <c r="F6" s="2">
        <v>4.0</v>
      </c>
      <c r="G6" s="2">
        <v>5.0</v>
      </c>
      <c r="H6" s="2">
        <v>6.0</v>
      </c>
      <c r="I6" s="2">
        <v>7.0</v>
      </c>
      <c r="J6" s="2">
        <v>8.0</v>
      </c>
      <c r="K6" s="2">
        <v>9.0</v>
      </c>
      <c r="L6" s="2">
        <v>10.0</v>
      </c>
    </row>
    <row r="7">
      <c r="A7" s="2" t="s">
        <v>21</v>
      </c>
      <c r="B7" s="2">
        <v>17.0</v>
      </c>
      <c r="C7" s="2">
        <v>16.0</v>
      </c>
      <c r="D7" s="2">
        <v>14.0</v>
      </c>
      <c r="E7" s="2">
        <v>13.0</v>
      </c>
      <c r="F7" s="2">
        <v>11.0</v>
      </c>
      <c r="G7" s="2">
        <v>9.0</v>
      </c>
      <c r="H7" s="2">
        <v>7.0</v>
      </c>
      <c r="I7" s="2">
        <v>5.0</v>
      </c>
      <c r="J7" s="2">
        <v>4.0</v>
      </c>
      <c r="K7" s="2">
        <v>2.0</v>
      </c>
      <c r="L7" s="2">
        <v>2.0</v>
      </c>
      <c r="M7">
        <f>SUM(B7:L7)</f>
        <v>100</v>
      </c>
    </row>
    <row r="8">
      <c r="A8" s="2" t="s">
        <v>22</v>
      </c>
      <c r="B8" s="2">
        <f t="shared" ref="B8:L8" si="1">B7/$M$7</f>
        <v>0.17</v>
      </c>
      <c r="C8" s="2">
        <f t="shared" si="1"/>
        <v>0.16</v>
      </c>
      <c r="D8" s="2">
        <f t="shared" si="1"/>
        <v>0.14</v>
      </c>
      <c r="E8" s="2">
        <f t="shared" si="1"/>
        <v>0.13</v>
      </c>
      <c r="F8" s="2">
        <f t="shared" si="1"/>
        <v>0.11</v>
      </c>
      <c r="G8" s="2">
        <f t="shared" si="1"/>
        <v>0.09</v>
      </c>
      <c r="H8" s="2">
        <f t="shared" si="1"/>
        <v>0.07</v>
      </c>
      <c r="I8" s="2">
        <f t="shared" si="1"/>
        <v>0.05</v>
      </c>
      <c r="J8" s="2">
        <f t="shared" si="1"/>
        <v>0.04</v>
      </c>
      <c r="K8" s="2">
        <f t="shared" si="1"/>
        <v>0.02</v>
      </c>
      <c r="L8" s="2">
        <f t="shared" si="1"/>
        <v>0.02</v>
      </c>
    </row>
    <row r="9">
      <c r="A9" s="2" t="s">
        <v>25</v>
      </c>
      <c r="B9" s="2">
        <f>B8</f>
        <v>0.17</v>
      </c>
      <c r="C9" s="2">
        <f>B8+C8</f>
        <v>0.33</v>
      </c>
      <c r="D9" s="2">
        <f>B8+C8+D8</f>
        <v>0.47</v>
      </c>
      <c r="E9" s="2">
        <f>B8+C8+D8+E8</f>
        <v>0.6</v>
      </c>
      <c r="F9" s="2">
        <f>B8+C8+D8+E8+F8</f>
        <v>0.71</v>
      </c>
      <c r="G9" s="2">
        <f>B8+C8+D8+E8+F8+G8</f>
        <v>0.8</v>
      </c>
      <c r="H9" s="2">
        <f>B8+C8+D8+E8+F8+G8+H8</f>
        <v>0.87</v>
      </c>
      <c r="I9" s="2">
        <f>B8+C8+D8+E8+F8+G8+H8+I8</f>
        <v>0.92</v>
      </c>
      <c r="J9" s="2">
        <f>B8+C8+D8+E8+F8+G8+H8+I8+J8</f>
        <v>0.96</v>
      </c>
      <c r="K9" s="2">
        <f t="shared" ref="K9:L9" si="2">J9+K8</f>
        <v>0.98</v>
      </c>
      <c r="L9" s="2">
        <f t="shared" si="2"/>
        <v>1</v>
      </c>
    </row>
    <row r="10">
      <c r="A10" s="2" t="s">
        <v>19</v>
      </c>
      <c r="B10" s="2">
        <f t="shared" ref="B10:L10" si="3">B6^2</f>
        <v>0</v>
      </c>
      <c r="C10" s="2">
        <f t="shared" si="3"/>
        <v>1</v>
      </c>
      <c r="D10" s="2">
        <f t="shared" si="3"/>
        <v>4</v>
      </c>
      <c r="E10" s="2">
        <f t="shared" si="3"/>
        <v>9</v>
      </c>
      <c r="F10" s="2">
        <f t="shared" si="3"/>
        <v>16</v>
      </c>
      <c r="G10" s="2">
        <f t="shared" si="3"/>
        <v>25</v>
      </c>
      <c r="H10" s="2">
        <f t="shared" si="3"/>
        <v>36</v>
      </c>
      <c r="I10" s="2">
        <f t="shared" si="3"/>
        <v>49</v>
      </c>
      <c r="J10" s="2">
        <f t="shared" si="3"/>
        <v>64</v>
      </c>
      <c r="K10" s="2">
        <f t="shared" si="3"/>
        <v>81</v>
      </c>
      <c r="L10" s="2">
        <f t="shared" si="3"/>
        <v>100</v>
      </c>
    </row>
    <row r="11">
      <c r="B11">
        <f t="shared" ref="B11:L11" si="4">(B6-$B$12)^2</f>
        <v>10.1761</v>
      </c>
      <c r="C11">
        <f t="shared" si="4"/>
        <v>4.7961</v>
      </c>
      <c r="D11">
        <f t="shared" si="4"/>
        <v>1.4161</v>
      </c>
      <c r="E11">
        <f t="shared" si="4"/>
        <v>0.0361</v>
      </c>
      <c r="F11">
        <f t="shared" si="4"/>
        <v>0.6561</v>
      </c>
      <c r="G11">
        <f t="shared" si="4"/>
        <v>3.2761</v>
      </c>
      <c r="H11">
        <f t="shared" si="4"/>
        <v>7.8961</v>
      </c>
      <c r="I11">
        <f t="shared" si="4"/>
        <v>14.5161</v>
      </c>
      <c r="J11">
        <f t="shared" si="4"/>
        <v>23.1361</v>
      </c>
      <c r="K11">
        <f t="shared" si="4"/>
        <v>33.7561</v>
      </c>
      <c r="L11">
        <f t="shared" si="4"/>
        <v>46.3761</v>
      </c>
    </row>
    <row r="12">
      <c r="A12" s="4" t="s">
        <v>23</v>
      </c>
      <c r="B12">
        <f>SUMPRODUCT(B7:L7,B6:L6)/M7</f>
        <v>3.19</v>
      </c>
    </row>
    <row r="13">
      <c r="A13" t="s">
        <v>24</v>
      </c>
      <c r="B13" s="10">
        <f>SUMPRODUCT(B10:L10,B8:L8)-B12^2</f>
        <v>6.8739</v>
      </c>
    </row>
    <row r="14">
      <c r="A14" t="s">
        <v>41</v>
      </c>
      <c r="B14" s="4">
        <f>100/99*B13
</f>
        <v>6.943333333</v>
      </c>
    </row>
    <row r="15">
      <c r="A15" s="4" t="s">
        <v>42</v>
      </c>
      <c r="B15">
        <f>SQRT(B14)</f>
        <v>2.635020557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7.43"/>
    <col customWidth="1" min="3" max="3" width="6.71"/>
    <col customWidth="1" min="4" max="4" width="8.57"/>
    <col customWidth="1" min="5" max="5" width="7.86"/>
    <col customWidth="1" min="6" max="6" width="8.71"/>
    <col customWidth="1" min="7" max="7" width="7.57"/>
    <col customWidth="1" min="8" max="8" width="8.57"/>
    <col customWidth="1" min="9" max="9" width="7.71"/>
  </cols>
  <sheetData>
    <row r="1">
      <c r="A1" s="4" t="s">
        <v>13</v>
      </c>
    </row>
    <row r="3">
      <c r="A3" s="5" t="s">
        <v>14</v>
      </c>
      <c r="B3" s="5" t="s">
        <v>15</v>
      </c>
      <c r="C3" s="6">
        <v>43497.0</v>
      </c>
      <c r="D3" s="6">
        <v>43526.0</v>
      </c>
      <c r="E3" s="6">
        <v>43558.0</v>
      </c>
      <c r="F3" s="6">
        <v>43589.0</v>
      </c>
      <c r="G3" s="6">
        <v>43621.0</v>
      </c>
      <c r="H3" s="6">
        <v>43652.0</v>
      </c>
      <c r="I3" s="6">
        <v>43684.0</v>
      </c>
    </row>
    <row r="4">
      <c r="A4" s="5" t="s">
        <v>16</v>
      </c>
      <c r="B4" s="5">
        <v>16.0</v>
      </c>
      <c r="C4" s="5">
        <v>17.0</v>
      </c>
      <c r="D4" s="5">
        <v>19.0</v>
      </c>
      <c r="E4" s="5">
        <v>16.0</v>
      </c>
      <c r="F4" s="5">
        <v>24.0</v>
      </c>
      <c r="G4" s="5">
        <v>19.0</v>
      </c>
      <c r="H4" s="5">
        <v>17.0</v>
      </c>
      <c r="I4" s="5">
        <v>16.0</v>
      </c>
    </row>
    <row r="6">
      <c r="A6" s="4" t="s">
        <v>17</v>
      </c>
    </row>
    <row r="7">
      <c r="A7" s="5" t="s">
        <v>18</v>
      </c>
      <c r="B7" s="5" t="s">
        <v>16</v>
      </c>
      <c r="C7" s="5" t="s">
        <v>19</v>
      </c>
      <c r="D7" s="5" t="s">
        <v>20</v>
      </c>
    </row>
    <row r="8">
      <c r="A8" s="5">
        <v>0.5</v>
      </c>
      <c r="B8" s="5">
        <v>16.0</v>
      </c>
      <c r="C8" s="7">
        <f t="shared" ref="C8:C15" si="1">A8^2</f>
        <v>0.25</v>
      </c>
      <c r="D8" s="7">
        <f t="shared" ref="D8:D15" si="2">B8/$B$16</f>
        <v>0.1111111111</v>
      </c>
    </row>
    <row r="9">
      <c r="A9" s="5">
        <v>1.5</v>
      </c>
      <c r="B9" s="5">
        <v>17.0</v>
      </c>
      <c r="C9" s="7">
        <f t="shared" si="1"/>
        <v>2.25</v>
      </c>
      <c r="D9" s="7">
        <f t="shared" si="2"/>
        <v>0.1180555556</v>
      </c>
    </row>
    <row r="10">
      <c r="A10" s="5">
        <v>2.5</v>
      </c>
      <c r="B10" s="5">
        <v>19.0</v>
      </c>
      <c r="C10" s="7">
        <f t="shared" si="1"/>
        <v>6.25</v>
      </c>
      <c r="D10" s="7">
        <f t="shared" si="2"/>
        <v>0.1319444444</v>
      </c>
    </row>
    <row r="11">
      <c r="A11" s="5">
        <v>3.5</v>
      </c>
      <c r="B11" s="5">
        <v>16.0</v>
      </c>
      <c r="C11" s="7">
        <f t="shared" si="1"/>
        <v>12.25</v>
      </c>
      <c r="D11" s="7">
        <f t="shared" si="2"/>
        <v>0.1111111111</v>
      </c>
    </row>
    <row r="12">
      <c r="A12" s="5">
        <v>4.5</v>
      </c>
      <c r="B12" s="5">
        <v>24.0</v>
      </c>
      <c r="C12" s="7">
        <f t="shared" si="1"/>
        <v>20.25</v>
      </c>
      <c r="D12" s="7">
        <f t="shared" si="2"/>
        <v>0.1666666667</v>
      </c>
    </row>
    <row r="13">
      <c r="A13" s="5">
        <v>5.5</v>
      </c>
      <c r="B13" s="5">
        <v>19.0</v>
      </c>
      <c r="C13" s="7">
        <f t="shared" si="1"/>
        <v>30.25</v>
      </c>
      <c r="D13" s="7">
        <f t="shared" si="2"/>
        <v>0.1319444444</v>
      </c>
    </row>
    <row r="14">
      <c r="A14" s="5">
        <v>6.5</v>
      </c>
      <c r="B14" s="5">
        <v>17.0</v>
      </c>
      <c r="C14" s="7">
        <f t="shared" si="1"/>
        <v>42.25</v>
      </c>
      <c r="D14" s="7">
        <f t="shared" si="2"/>
        <v>0.1180555556</v>
      </c>
    </row>
    <row r="15">
      <c r="A15" s="5">
        <v>7.5</v>
      </c>
      <c r="B15" s="5">
        <v>16.0</v>
      </c>
      <c r="C15" s="7">
        <f t="shared" si="1"/>
        <v>56.25</v>
      </c>
      <c r="D15" s="7">
        <f t="shared" si="2"/>
        <v>0.1111111111</v>
      </c>
    </row>
    <row r="16">
      <c r="B16">
        <f>SUM(B8:B15)</f>
        <v>144</v>
      </c>
    </row>
    <row r="18">
      <c r="A18" s="4" t="s">
        <v>23</v>
      </c>
      <c r="B18">
        <f>SUMPRODUCT(A8:A15,B8:B15)/B16</f>
        <v>4.027777778</v>
      </c>
    </row>
    <row r="19">
      <c r="A19" s="4" t="s">
        <v>24</v>
      </c>
      <c r="B19" s="8">
        <f>SUMPRODUCT(D8:D15,C8:C15)-B18^2</f>
        <v>4.860339506</v>
      </c>
    </row>
    <row r="20">
      <c r="A20" s="4" t="s">
        <v>26</v>
      </c>
      <c r="B20">
        <f>144/143*B19</f>
        <v>4.894327894</v>
      </c>
    </row>
    <row r="21">
      <c r="A21" s="4" t="s">
        <v>27</v>
      </c>
      <c r="B21">
        <f>SQRT(B20)</f>
        <v>2.212312793</v>
      </c>
    </row>
    <row r="22">
      <c r="A22" s="4" t="s">
        <v>28</v>
      </c>
    </row>
    <row r="23">
      <c r="A23" s="4" t="s">
        <v>29</v>
      </c>
      <c r="B23">
        <f>B18-SQRT(3)*B21</f>
        <v>0.195939618</v>
      </c>
    </row>
    <row r="24">
      <c r="A24" s="4" t="s">
        <v>31</v>
      </c>
    </row>
    <row r="26">
      <c r="A26" s="4" t="s">
        <v>32</v>
      </c>
      <c r="B26" s="4" t="s">
        <v>33</v>
      </c>
      <c r="C26" s="4" t="s">
        <v>34</v>
      </c>
      <c r="D26" s="4" t="s">
        <v>35</v>
      </c>
    </row>
    <row r="27">
      <c r="A27" s="4">
        <v>18.0</v>
      </c>
      <c r="B27" s="4">
        <v>16.0</v>
      </c>
      <c r="C27">
        <f t="shared" ref="C27:C34" si="3">B27-A27</f>
        <v>-2</v>
      </c>
      <c r="D27">
        <f t="shared" ref="D27:D34" si="4">C27^2/A27</f>
        <v>0.2222222222</v>
      </c>
    </row>
    <row r="28">
      <c r="A28" s="4">
        <v>18.0</v>
      </c>
      <c r="B28" s="4">
        <v>17.0</v>
      </c>
      <c r="C28">
        <f t="shared" si="3"/>
        <v>-1</v>
      </c>
      <c r="D28">
        <f t="shared" si="4"/>
        <v>0.05555555556</v>
      </c>
    </row>
    <row r="29">
      <c r="A29" s="4">
        <v>18.0</v>
      </c>
      <c r="B29" s="4">
        <v>19.0</v>
      </c>
      <c r="C29">
        <f t="shared" si="3"/>
        <v>1</v>
      </c>
      <c r="D29">
        <f t="shared" si="4"/>
        <v>0.05555555556</v>
      </c>
    </row>
    <row r="30">
      <c r="A30" s="4">
        <v>18.0</v>
      </c>
      <c r="B30" s="4">
        <v>16.0</v>
      </c>
      <c r="C30">
        <f t="shared" si="3"/>
        <v>-2</v>
      </c>
      <c r="D30">
        <f t="shared" si="4"/>
        <v>0.2222222222</v>
      </c>
    </row>
    <row r="31">
      <c r="A31" s="4">
        <v>18.0</v>
      </c>
      <c r="B31" s="4">
        <v>24.0</v>
      </c>
      <c r="C31">
        <f t="shared" si="3"/>
        <v>6</v>
      </c>
      <c r="D31">
        <f t="shared" si="4"/>
        <v>2</v>
      </c>
    </row>
    <row r="32">
      <c r="A32" s="4">
        <v>18.0</v>
      </c>
      <c r="B32" s="4">
        <v>19.0</v>
      </c>
      <c r="C32">
        <f t="shared" si="3"/>
        <v>1</v>
      </c>
      <c r="D32">
        <f t="shared" si="4"/>
        <v>0.05555555556</v>
      </c>
    </row>
    <row r="33">
      <c r="A33" s="4">
        <v>18.0</v>
      </c>
      <c r="B33" s="4">
        <v>17.0</v>
      </c>
      <c r="C33">
        <f t="shared" si="3"/>
        <v>-1</v>
      </c>
      <c r="D33">
        <f t="shared" si="4"/>
        <v>0.05555555556</v>
      </c>
      <c r="F33" s="4"/>
    </row>
    <row r="34">
      <c r="A34" s="4">
        <v>18.0</v>
      </c>
      <c r="B34" s="4">
        <v>16.0</v>
      </c>
      <c r="C34">
        <f t="shared" si="3"/>
        <v>-2</v>
      </c>
      <c r="D34">
        <f t="shared" si="4"/>
        <v>0.2222222222</v>
      </c>
    </row>
    <row r="35">
      <c r="D35">
        <f>SUM(D27:D34)</f>
        <v>2.888888889</v>
      </c>
      <c r="E35" s="4" t="s">
        <v>39</v>
      </c>
    </row>
    <row r="36">
      <c r="D36">
        <f>CHIINV(0.05,5)</f>
        <v>11.07049769</v>
      </c>
      <c r="E36" s="4" t="s">
        <v>40</v>
      </c>
    </row>
  </sheetData>
  <mergeCells count="2">
    <mergeCell ref="A1:G1"/>
    <mergeCell ref="A6:L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4" t="s">
        <v>49</v>
      </c>
      <c r="G1" s="4" t="s">
        <v>50</v>
      </c>
    </row>
    <row r="2">
      <c r="A2" s="4">
        <v>3.0</v>
      </c>
      <c r="C2" s="13" t="s">
        <v>51</v>
      </c>
      <c r="D2" s="13" t="s">
        <v>52</v>
      </c>
      <c r="E2" s="13" t="s">
        <v>53</v>
      </c>
    </row>
    <row r="3">
      <c r="A3" s="4">
        <v>1.0</v>
      </c>
      <c r="C3" s="15">
        <v>0.0</v>
      </c>
      <c r="D3" s="15">
        <v>8.0</v>
      </c>
      <c r="E3" s="16">
        <v>0.1333</v>
      </c>
    </row>
    <row r="4">
      <c r="A4" s="4">
        <v>3.0</v>
      </c>
      <c r="C4" s="15">
        <v>1.0</v>
      </c>
      <c r="D4" s="15">
        <v>17.0</v>
      </c>
      <c r="E4" s="16">
        <v>0.4167</v>
      </c>
    </row>
    <row r="5">
      <c r="A5" s="4">
        <v>1.0</v>
      </c>
      <c r="C5" s="15">
        <v>2.0</v>
      </c>
      <c r="D5" s="15">
        <v>16.0</v>
      </c>
      <c r="E5" s="16">
        <v>0.6833</v>
      </c>
    </row>
    <row r="6">
      <c r="A6" s="4">
        <v>4.0</v>
      </c>
      <c r="C6" s="15">
        <v>3.0</v>
      </c>
      <c r="D6" s="15">
        <v>10.0</v>
      </c>
      <c r="E6" s="16">
        <v>0.85</v>
      </c>
    </row>
    <row r="7">
      <c r="A7" s="4">
        <v>4.0</v>
      </c>
      <c r="C7" s="15">
        <v>4.0</v>
      </c>
      <c r="D7" s="15">
        <v>6.0</v>
      </c>
      <c r="E7" s="16">
        <v>0.95</v>
      </c>
    </row>
    <row r="8">
      <c r="A8" s="4">
        <v>2.0</v>
      </c>
      <c r="C8" s="15">
        <v>5.0</v>
      </c>
      <c r="D8" s="15">
        <v>2.0</v>
      </c>
      <c r="E8" s="16">
        <v>0.9833</v>
      </c>
    </row>
    <row r="9">
      <c r="A9" s="4">
        <v>2.0</v>
      </c>
      <c r="C9" s="15">
        <v>6.0</v>
      </c>
      <c r="D9" s="15">
        <v>0.0</v>
      </c>
      <c r="E9" s="16">
        <v>0.9833</v>
      </c>
    </row>
    <row r="10">
      <c r="A10" s="4">
        <v>1.0</v>
      </c>
      <c r="C10" s="17" t="s">
        <v>63</v>
      </c>
      <c r="D10" s="18">
        <v>1.0</v>
      </c>
      <c r="E10" s="20">
        <v>1.0</v>
      </c>
    </row>
    <row r="11">
      <c r="A11" s="4">
        <v>1.0</v>
      </c>
    </row>
    <row r="12">
      <c r="A12" s="4">
        <v>1.0</v>
      </c>
      <c r="C12" s="13" t="s">
        <v>67</v>
      </c>
      <c r="D12" s="21"/>
    </row>
    <row r="13">
      <c r="A13" s="4">
        <v>2.0</v>
      </c>
      <c r="C13" s="12"/>
      <c r="D13" s="12"/>
    </row>
    <row r="14">
      <c r="A14" s="4">
        <v>1.0</v>
      </c>
      <c r="C14" s="11" t="s">
        <v>56</v>
      </c>
      <c r="D14" s="15">
        <v>2.0</v>
      </c>
    </row>
    <row r="15">
      <c r="A15" s="4">
        <v>2.0</v>
      </c>
      <c r="C15" s="11" t="s">
        <v>68</v>
      </c>
      <c r="D15" s="15">
        <v>0.188661656</v>
      </c>
    </row>
    <row r="16">
      <c r="A16" s="4">
        <v>0.0</v>
      </c>
      <c r="C16" s="11" t="s">
        <v>69</v>
      </c>
      <c r="D16" s="15">
        <v>2.0</v>
      </c>
    </row>
    <row r="17">
      <c r="A17" s="4">
        <v>1.0</v>
      </c>
      <c r="C17" s="11" t="s">
        <v>70</v>
      </c>
      <c r="D17" s="15">
        <v>1.0</v>
      </c>
    </row>
    <row r="18">
      <c r="A18" s="4">
        <v>2.0</v>
      </c>
      <c r="C18" s="11" t="s">
        <v>71</v>
      </c>
      <c r="D18" s="15">
        <v>1.461366901</v>
      </c>
    </row>
    <row r="19">
      <c r="A19" s="4">
        <v>4.0</v>
      </c>
      <c r="C19" s="11" t="s">
        <v>72</v>
      </c>
      <c r="D19" s="15">
        <v>2.13559322</v>
      </c>
    </row>
    <row r="20">
      <c r="A20" s="4">
        <v>0.0</v>
      </c>
      <c r="C20" s="11" t="s">
        <v>73</v>
      </c>
      <c r="D20" s="15">
        <v>1.111774373</v>
      </c>
    </row>
    <row r="21">
      <c r="A21" s="4">
        <v>3.0</v>
      </c>
      <c r="C21" s="11" t="s">
        <v>74</v>
      </c>
      <c r="D21" s="15">
        <v>0.876431631</v>
      </c>
    </row>
    <row r="22">
      <c r="A22" s="4">
        <v>2.0</v>
      </c>
      <c r="C22" s="11" t="s">
        <v>75</v>
      </c>
      <c r="D22" s="15">
        <v>7.0</v>
      </c>
    </row>
    <row r="23">
      <c r="A23" s="4">
        <v>1.0</v>
      </c>
      <c r="C23" s="11" t="s">
        <v>76</v>
      </c>
      <c r="D23" s="15">
        <v>0.0</v>
      </c>
    </row>
    <row r="24">
      <c r="A24" s="4">
        <v>0.0</v>
      </c>
      <c r="C24" s="11" t="s">
        <v>77</v>
      </c>
      <c r="D24" s="15">
        <v>7.0</v>
      </c>
    </row>
    <row r="25">
      <c r="A25" s="4">
        <v>3.0</v>
      </c>
      <c r="C25" s="11" t="s">
        <v>78</v>
      </c>
      <c r="D25" s="15">
        <v>120.0</v>
      </c>
    </row>
    <row r="26">
      <c r="A26" s="4">
        <v>4.0</v>
      </c>
      <c r="C26" s="11" t="s">
        <v>79</v>
      </c>
      <c r="D26" s="15">
        <v>60.0</v>
      </c>
    </row>
    <row r="27">
      <c r="A27" s="4">
        <v>2.0</v>
      </c>
      <c r="C27" s="17" t="s">
        <v>80</v>
      </c>
      <c r="D27" s="18">
        <v>0.377511101</v>
      </c>
    </row>
    <row r="28">
      <c r="A28" s="4">
        <v>3.0</v>
      </c>
    </row>
    <row r="29">
      <c r="A29" s="4">
        <v>1.0</v>
      </c>
    </row>
    <row r="30">
      <c r="A30" s="4">
        <v>2.0</v>
      </c>
    </row>
    <row r="31">
      <c r="A31" s="4">
        <v>5.0</v>
      </c>
    </row>
    <row r="32">
      <c r="A32" s="4">
        <v>0.0</v>
      </c>
    </row>
    <row r="33">
      <c r="A33" s="4">
        <v>2.0</v>
      </c>
    </row>
    <row r="34">
      <c r="A34" s="4">
        <v>2.0</v>
      </c>
    </row>
    <row r="35">
      <c r="A35" s="4">
        <v>0.0</v>
      </c>
    </row>
    <row r="36">
      <c r="A36" s="4">
        <v>1.0</v>
      </c>
    </row>
    <row r="37">
      <c r="A37" s="4">
        <v>1.0</v>
      </c>
    </row>
    <row r="38">
      <c r="A38" s="4">
        <v>3.0</v>
      </c>
    </row>
    <row r="39">
      <c r="A39" s="4">
        <v>2.0</v>
      </c>
    </row>
    <row r="40">
      <c r="A40" s="4">
        <v>7.0</v>
      </c>
    </row>
    <row r="41">
      <c r="A41" s="4">
        <v>2.0</v>
      </c>
      <c r="C41" s="4" t="s">
        <v>81</v>
      </c>
      <c r="I41" s="4" t="s">
        <v>82</v>
      </c>
    </row>
    <row r="42">
      <c r="A42" s="4">
        <v>1.0</v>
      </c>
    </row>
    <row r="43">
      <c r="A43" s="4">
        <v>2.0</v>
      </c>
    </row>
    <row r="44">
      <c r="A44" s="4">
        <v>4.0</v>
      </c>
    </row>
    <row r="45">
      <c r="A45" s="4">
        <v>2.0</v>
      </c>
    </row>
    <row r="46">
      <c r="A46" s="4">
        <v>0.0</v>
      </c>
    </row>
    <row r="47">
      <c r="A47" s="4">
        <v>1.0</v>
      </c>
    </row>
    <row r="48">
      <c r="A48" s="4">
        <v>4.0</v>
      </c>
    </row>
    <row r="49">
      <c r="A49" s="4">
        <v>3.0</v>
      </c>
    </row>
    <row r="50">
      <c r="A50" s="4">
        <v>1.0</v>
      </c>
    </row>
    <row r="51">
      <c r="A51" s="4">
        <v>1.0</v>
      </c>
    </row>
    <row r="52">
      <c r="A52" s="4">
        <v>0.0</v>
      </c>
    </row>
    <row r="53">
      <c r="A53" s="4">
        <v>0.0</v>
      </c>
    </row>
    <row r="54">
      <c r="A54" s="4">
        <v>1.0</v>
      </c>
    </row>
    <row r="55">
      <c r="A55" s="4">
        <v>3.0</v>
      </c>
    </row>
    <row r="56">
      <c r="A56" s="4">
        <v>3.0</v>
      </c>
    </row>
    <row r="57">
      <c r="A57" s="4">
        <v>2.0</v>
      </c>
    </row>
    <row r="58">
      <c r="A58" s="4">
        <v>3.0</v>
      </c>
    </row>
    <row r="59">
      <c r="A59" s="4">
        <v>1.0</v>
      </c>
    </row>
    <row r="60">
      <c r="A60" s="4">
        <v>2.0</v>
      </c>
    </row>
    <row r="61">
      <c r="A61" s="4">
        <v>5.0</v>
      </c>
    </row>
  </sheetData>
  <mergeCells count="1">
    <mergeCell ref="C12:D1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4" width="35.43"/>
    <col customWidth="1" min="6" max="6" width="33.14"/>
  </cols>
  <sheetData>
    <row r="1">
      <c r="A1" s="4" t="s">
        <v>43</v>
      </c>
      <c r="B1" s="4" t="s">
        <v>44</v>
      </c>
      <c r="C1" s="4" t="s">
        <v>45</v>
      </c>
    </row>
    <row r="2">
      <c r="A2" s="4" t="s">
        <v>46</v>
      </c>
      <c r="B2" s="4" t="s">
        <v>47</v>
      </c>
    </row>
    <row r="3">
      <c r="F3" s="11" t="s">
        <v>48</v>
      </c>
      <c r="G3" s="12"/>
      <c r="H3" s="12"/>
    </row>
    <row r="4">
      <c r="A4" s="4">
        <v>182.3</v>
      </c>
      <c r="B4" s="4">
        <v>185.3</v>
      </c>
      <c r="F4" s="12"/>
      <c r="G4" s="12"/>
      <c r="H4" s="12"/>
    </row>
    <row r="5">
      <c r="A5" s="4">
        <v>183.0</v>
      </c>
      <c r="B5" s="4">
        <v>185.6</v>
      </c>
      <c r="F5" s="14"/>
      <c r="G5" s="13" t="s">
        <v>54</v>
      </c>
      <c r="H5" s="13" t="s">
        <v>55</v>
      </c>
    </row>
    <row r="6">
      <c r="A6" s="4">
        <v>181.8</v>
      </c>
      <c r="B6" s="4">
        <v>184.8</v>
      </c>
      <c r="F6" s="11" t="s">
        <v>56</v>
      </c>
      <c r="G6" s="15">
        <v>181.95</v>
      </c>
      <c r="H6" s="15">
        <v>185.0333333</v>
      </c>
    </row>
    <row r="7">
      <c r="A7" s="4">
        <v>181.4</v>
      </c>
      <c r="B7" s="4">
        <v>186.2</v>
      </c>
      <c r="F7" s="11" t="s">
        <v>57</v>
      </c>
      <c r="G7" s="15">
        <v>5.0</v>
      </c>
      <c r="H7" s="15">
        <v>7.0</v>
      </c>
    </row>
    <row r="8">
      <c r="A8" s="4">
        <v>181.8</v>
      </c>
      <c r="B8" s="4">
        <v>185.8</v>
      </c>
      <c r="F8" s="11" t="s">
        <v>58</v>
      </c>
      <c r="G8" s="15">
        <v>14.0</v>
      </c>
      <c r="H8" s="15">
        <v>9.0</v>
      </c>
    </row>
    <row r="9">
      <c r="A9" s="4">
        <v>181.6</v>
      </c>
      <c r="B9" s="4">
        <v>184.0</v>
      </c>
      <c r="F9" s="11" t="s">
        <v>59</v>
      </c>
      <c r="G9" s="15">
        <v>0.0</v>
      </c>
      <c r="H9" s="12"/>
    </row>
    <row r="10">
      <c r="A10" s="4">
        <v>183.2</v>
      </c>
      <c r="B10" s="4">
        <v>185.2</v>
      </c>
      <c r="F10" s="11" t="s">
        <v>60</v>
      </c>
      <c r="G10" s="15">
        <v>-2.894261262</v>
      </c>
      <c r="H10" s="12"/>
    </row>
    <row r="11">
      <c r="A11" s="4">
        <v>182.4</v>
      </c>
      <c r="B11" s="4">
        <v>184.2</v>
      </c>
      <c r="F11" s="11" t="s">
        <v>61</v>
      </c>
      <c r="G11" s="15">
        <v>0.001900259</v>
      </c>
      <c r="H11" s="12"/>
    </row>
    <row r="12">
      <c r="A12" s="4">
        <v>182.5</v>
      </c>
      <c r="B12" s="4">
        <v>184.2</v>
      </c>
      <c r="F12" s="11" t="s">
        <v>62</v>
      </c>
      <c r="G12" s="15">
        <v>1.644853627</v>
      </c>
      <c r="H12" s="12"/>
    </row>
    <row r="13">
      <c r="A13" s="4">
        <v>179.5</v>
      </c>
      <c r="F13" s="11" t="s">
        <v>64</v>
      </c>
      <c r="G13" s="15">
        <v>0.003800518</v>
      </c>
      <c r="H13" s="12"/>
    </row>
    <row r="14">
      <c r="A14" s="4">
        <v>179.7</v>
      </c>
      <c r="F14" s="17" t="s">
        <v>65</v>
      </c>
      <c r="G14" s="18">
        <v>1.959963985</v>
      </c>
      <c r="H14" s="19"/>
    </row>
    <row r="15">
      <c r="A15" s="4">
        <v>181.9</v>
      </c>
    </row>
    <row r="16">
      <c r="A16" s="4">
        <v>182.8</v>
      </c>
      <c r="F16" s="4" t="s">
        <v>66</v>
      </c>
    </row>
    <row r="17">
      <c r="A17" s="4">
        <v>183.4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4" t="s">
        <v>93</v>
      </c>
    </row>
    <row r="2">
      <c r="A2" s="4" t="s">
        <v>94</v>
      </c>
    </row>
    <row r="3">
      <c r="A3" s="4" t="s">
        <v>95</v>
      </c>
    </row>
    <row r="5">
      <c r="A5" s="4">
        <v>0.0</v>
      </c>
      <c r="B5">
        <f t="shared" ref="B5:B10" si="1">BINOMDIST(A5,5,0.2,0)</f>
        <v>0.32768</v>
      </c>
      <c r="C5">
        <f t="shared" ref="C5:C10" si="2">BINOMDIST(A5,5,0.2,1)</f>
        <v>0.32768</v>
      </c>
    </row>
    <row r="6">
      <c r="A6" s="4">
        <v>1.0</v>
      </c>
      <c r="B6">
        <f t="shared" si="1"/>
        <v>0.4096</v>
      </c>
      <c r="C6">
        <f t="shared" si="2"/>
        <v>0.73728</v>
      </c>
    </row>
    <row r="7">
      <c r="A7" s="4">
        <v>2.0</v>
      </c>
      <c r="B7">
        <f t="shared" si="1"/>
        <v>0.2048</v>
      </c>
      <c r="C7">
        <f t="shared" si="2"/>
        <v>0.94208</v>
      </c>
    </row>
    <row r="8">
      <c r="A8" s="4">
        <v>3.0</v>
      </c>
      <c r="B8">
        <f t="shared" si="1"/>
        <v>0.0512</v>
      </c>
      <c r="C8">
        <f t="shared" si="2"/>
        <v>0.99328</v>
      </c>
    </row>
    <row r="9">
      <c r="A9" s="4">
        <v>4.0</v>
      </c>
      <c r="B9">
        <f t="shared" si="1"/>
        <v>0.0064</v>
      </c>
      <c r="C9">
        <f t="shared" si="2"/>
        <v>0.99968</v>
      </c>
    </row>
    <row r="10">
      <c r="A10" s="4">
        <v>5.0</v>
      </c>
      <c r="B10">
        <f t="shared" si="1"/>
        <v>0.00032</v>
      </c>
      <c r="C10">
        <f t="shared" si="2"/>
        <v>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4" t="s">
        <v>83</v>
      </c>
    </row>
    <row r="2">
      <c r="B2" s="4" t="s">
        <v>84</v>
      </c>
      <c r="D2" s="22" t="s">
        <v>85</v>
      </c>
    </row>
    <row r="3">
      <c r="A3" s="4" t="s">
        <v>86</v>
      </c>
    </row>
    <row r="4">
      <c r="A4" s="4" t="s">
        <v>87</v>
      </c>
    </row>
    <row r="6">
      <c r="A6" s="4" t="s">
        <v>88</v>
      </c>
      <c r="B6" s="4">
        <v>24.5</v>
      </c>
    </row>
    <row r="7">
      <c r="A7" s="4" t="s">
        <v>89</v>
      </c>
      <c r="B7">
        <f>NORMDIST(B6,20,3,0)</f>
        <v>0.04317253189</v>
      </c>
    </row>
    <row r="8">
      <c r="A8" s="4" t="s">
        <v>90</v>
      </c>
      <c r="B8">
        <f>NORMDIST(B6,20,3,1)</f>
        <v>0.9331927987</v>
      </c>
    </row>
    <row r="10">
      <c r="A10" s="4" t="s">
        <v>91</v>
      </c>
      <c r="B10" s="4">
        <v>0.923</v>
      </c>
    </row>
    <row r="11">
      <c r="A11" s="4" t="s">
        <v>92</v>
      </c>
      <c r="B11">
        <f>NORMINV(0.923,20,3)</f>
        <v>24.27663212</v>
      </c>
    </row>
  </sheetData>
  <drawing r:id="rId1"/>
</worksheet>
</file>