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rinaapiado/Documents/IME 223/"/>
    </mc:Choice>
  </mc:AlternateContent>
  <xr:revisionPtr revIDLastSave="0" documentId="13_ncr:1_{699AB67B-A0BB-8449-B47F-2DC3C7DC3F0F}" xr6:coauthVersionLast="45" xr6:coauthVersionMax="45" xr10:uidLastSave="{00000000-0000-0000-0000-000000000000}"/>
  <bookViews>
    <workbookView xWindow="0" yWindow="460" windowWidth="28800" windowHeight="15920" xr2:uid="{A2805ED0-0584-5D47-8731-20FE9860C477}"/>
  </bookViews>
  <sheets>
    <sheet name="Time Study" sheetId="1" r:id="rId1"/>
    <sheet name="Layout Distance" sheetId="2" r:id="rId2"/>
    <sheet name="Pizza Productivity" sheetId="3" r:id="rId3"/>
  </sheets>
  <definedNames>
    <definedName name="_xlchart.v1.0" hidden="1">'Time Study'!$N$3:$N$22</definedName>
    <definedName name="_xlchart.v1.1" hidden="1">'Time Study'!$O$1</definedName>
    <definedName name="_xlchart.v1.10" hidden="1">'Time Study'!$P$1</definedName>
    <definedName name="_xlchart.v1.11" hidden="1">'Time Study'!$P$2:$P$22</definedName>
    <definedName name="_xlchart.v1.12" hidden="1">'Time Study'!$Q$1</definedName>
    <definedName name="_xlchart.v1.13" hidden="1">'Time Study'!$Q$2:$Q$22</definedName>
    <definedName name="_xlchart.v1.14" hidden="1">'Time Study'!$N$29:$N$40</definedName>
    <definedName name="_xlchart.v1.15" hidden="1">'Time Study'!$O$28</definedName>
    <definedName name="_xlchart.v1.16" hidden="1">'Time Study'!$O$29:$O$40</definedName>
    <definedName name="_xlchart.v1.17" hidden="1">'Time Study'!$P$28</definedName>
    <definedName name="_xlchart.v1.18" hidden="1">'Time Study'!$P$29:$P$40</definedName>
    <definedName name="_xlchart.v1.19" hidden="1">'Time Study'!$Q$28</definedName>
    <definedName name="_xlchart.v1.2" hidden="1">'Time Study'!$O$3:$O$22</definedName>
    <definedName name="_xlchart.v1.20" hidden="1">'Time Study'!$Q$29:$Q$40</definedName>
    <definedName name="_xlchart.v1.3" hidden="1">'Time Study'!$P$1</definedName>
    <definedName name="_xlchart.v1.4" hidden="1">'Time Study'!$P$3:$P$22</definedName>
    <definedName name="_xlchart.v1.5" hidden="1">'Time Study'!$Q$1</definedName>
    <definedName name="_xlchart.v1.6" hidden="1">'Time Study'!$Q$3:$Q$22</definedName>
    <definedName name="_xlchart.v1.7" hidden="1">'Time Study'!$N$2:$N$22</definedName>
    <definedName name="_xlchart.v1.8" hidden="1">'Time Study'!$O$1</definedName>
    <definedName name="_xlchart.v1.9" hidden="1">'Time Study'!$O$2:$O$22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3" l="1"/>
  <c r="B7" i="3"/>
  <c r="B9" i="3"/>
  <c r="B13" i="3"/>
  <c r="B16" i="3" s="1"/>
  <c r="B17" i="3" s="1"/>
  <c r="B23" i="3" s="1"/>
  <c r="B8" i="2"/>
  <c r="C8" i="2"/>
  <c r="D8" i="2"/>
  <c r="I47" i="1" l="1"/>
  <c r="I46" i="1"/>
  <c r="I45" i="1"/>
  <c r="I43" i="1"/>
  <c r="I44" i="1"/>
  <c r="P29" i="1"/>
  <c r="P30" i="1" s="1"/>
  <c r="P31" i="1" l="1"/>
  <c r="P32" i="1" l="1"/>
  <c r="P33" i="1" l="1"/>
  <c r="P2" i="1"/>
  <c r="P34" i="1" l="1"/>
  <c r="P3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P4" i="1" l="1"/>
  <c r="P35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7" i="1"/>
  <c r="H28" i="1"/>
  <c r="H8" i="1"/>
  <c r="P36" i="1" l="1"/>
  <c r="P5" i="1"/>
  <c r="I35" i="1"/>
  <c r="I36" i="1" s="1"/>
  <c r="I38" i="1" s="1"/>
  <c r="I34" i="1"/>
  <c r="P6" i="1" l="1"/>
  <c r="P37" i="1"/>
  <c r="I37" i="1"/>
  <c r="P38" i="1" l="1"/>
  <c r="P7" i="1"/>
  <c r="P8" i="1" l="1"/>
  <c r="P39" i="1"/>
  <c r="P40" i="1" l="1"/>
  <c r="Q39" i="1" s="1"/>
  <c r="P9" i="1"/>
  <c r="P10" i="1" l="1"/>
  <c r="Q40" i="1"/>
  <c r="Q30" i="1"/>
  <c r="Q29" i="1"/>
  <c r="Q31" i="1"/>
  <c r="Q32" i="1"/>
  <c r="Q33" i="1"/>
  <c r="Q34" i="1"/>
  <c r="Q35" i="1"/>
  <c r="Q36" i="1"/>
  <c r="Q37" i="1"/>
  <c r="Q38" i="1"/>
  <c r="P11" i="1" l="1"/>
  <c r="P12" i="1" l="1"/>
  <c r="P13" i="1" l="1"/>
  <c r="P14" i="1" l="1"/>
  <c r="P15" i="1" l="1"/>
  <c r="P16" i="1" l="1"/>
  <c r="P17" i="1" l="1"/>
  <c r="P18" i="1" l="1"/>
  <c r="P19" i="1" l="1"/>
  <c r="P20" i="1" l="1"/>
  <c r="P21" i="1" l="1"/>
  <c r="P22" i="1" l="1"/>
  <c r="Q21" i="1"/>
  <c r="Q22" i="1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</calcChain>
</file>

<file path=xl/sharedStrings.xml><?xml version="1.0" encoding="utf-8"?>
<sst xmlns="http://schemas.openxmlformats.org/spreadsheetml/2006/main" count="156" uniqueCount="76">
  <si>
    <t>Operation:</t>
  </si>
  <si>
    <t>Observer:</t>
  </si>
  <si>
    <t>Katrina, Ronel, Dylan</t>
  </si>
  <si>
    <t>Operator:</t>
  </si>
  <si>
    <t>Element</t>
  </si>
  <si>
    <t>Cycles</t>
  </si>
  <si>
    <t>OT</t>
  </si>
  <si>
    <t>PR</t>
  </si>
  <si>
    <t>NT</t>
  </si>
  <si>
    <t>Date: 10/15/2020</t>
  </si>
  <si>
    <t>Measure ingredients</t>
  </si>
  <si>
    <t>Gather ingredients</t>
  </si>
  <si>
    <t>Warm water in microwave</t>
  </si>
  <si>
    <t>Add yeast</t>
  </si>
  <si>
    <t>Combine/knead all ingredients</t>
  </si>
  <si>
    <t>Proofing dough overnight</t>
  </si>
  <si>
    <t>Remove dough from fridge and divide into portions</t>
  </si>
  <si>
    <t>Open can of tomatoes</t>
  </si>
  <si>
    <t>Crush tomatoes</t>
  </si>
  <si>
    <t>Shred block of cheese</t>
  </si>
  <si>
    <t>Slice pepperoni</t>
  </si>
  <si>
    <t>Flour pizza paddle</t>
  </si>
  <si>
    <t>Stretch dough</t>
  </si>
  <si>
    <t>Lay down dough</t>
  </si>
  <si>
    <t>Add sauce</t>
  </si>
  <si>
    <t>Add cheese</t>
  </si>
  <si>
    <t>Add pepperoni</t>
  </si>
  <si>
    <t>Place pizza in oven and bake</t>
  </si>
  <si>
    <t>Slide baked pizza</t>
  </si>
  <si>
    <t>Cover with plastic wrap and put in fridge</t>
  </si>
  <si>
    <t>Place pizza stone in oven and preheat oven</t>
  </si>
  <si>
    <t>Ronel</t>
  </si>
  <si>
    <t>Dylan</t>
  </si>
  <si>
    <t>Value</t>
  </si>
  <si>
    <t>Units</t>
  </si>
  <si>
    <t>Total Allowance:</t>
  </si>
  <si>
    <t>Total Observed Time:</t>
  </si>
  <si>
    <t>minutes</t>
  </si>
  <si>
    <t>Total Normal Time:</t>
  </si>
  <si>
    <t>Average Normal Time:</t>
  </si>
  <si>
    <t>Number of Pizzas Per Day:</t>
  </si>
  <si>
    <t>pizzas</t>
  </si>
  <si>
    <t>Name</t>
  </si>
  <si>
    <t>Performance Rating</t>
  </si>
  <si>
    <t>Katrina</t>
  </si>
  <si>
    <t>Hours worked</t>
  </si>
  <si>
    <t>Work Element</t>
  </si>
  <si>
    <t>Cumulative</t>
  </si>
  <si>
    <t>Cumulative %</t>
  </si>
  <si>
    <t>Standard Time Per Pizza:</t>
  </si>
  <si>
    <t>Total Average Normal Time</t>
  </si>
  <si>
    <t>Making a Pizza From Scratch</t>
  </si>
  <si>
    <t>Original Process</t>
  </si>
  <si>
    <t>New and Improved Process</t>
  </si>
  <si>
    <t>Mean travel distance (ft)</t>
  </si>
  <si>
    <t>Sink</t>
  </si>
  <si>
    <t>Cabinet</t>
  </si>
  <si>
    <t>Counter</t>
  </si>
  <si>
    <t>Fridge</t>
  </si>
  <si>
    <t>Oven</t>
  </si>
  <si>
    <t>Labor Productivity:</t>
  </si>
  <si>
    <t>Worker hourly rate</t>
  </si>
  <si>
    <t>Estimated ingredient costs</t>
  </si>
  <si>
    <t>45 pizzas</t>
  </si>
  <si>
    <t>Total pizzas:</t>
  </si>
  <si>
    <t>Pizza/worker</t>
  </si>
  <si>
    <t>Workers</t>
  </si>
  <si>
    <t>Work Day (min)</t>
  </si>
  <si>
    <t>Work Day (hrs)</t>
  </si>
  <si>
    <t>Total time (min):</t>
  </si>
  <si>
    <t>Average bake time</t>
  </si>
  <si>
    <t>Average assembly</t>
  </si>
  <si>
    <t>Bake time (min)</t>
  </si>
  <si>
    <t>Assembly (min)</t>
  </si>
  <si>
    <t xml:space="preserve"> Dylan</t>
  </si>
  <si>
    <t>without "Proofing Dough Overnight"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</si>
</sst>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FFFF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79">
    <xf numFmtId="0" fontId="0" fillId="0" borderId="0" xfId="0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16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2" fontId="0" fillId="0" borderId="3" xfId="0" applyNumberFormat="1" applyBorder="1"/>
    <xf numFmtId="0" fontId="0" fillId="0" borderId="2" xfId="0" applyFill="1" applyBorder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/>
    <xf numFmtId="10" fontId="0" fillId="0" borderId="2" xfId="1" applyNumberFormat="1" applyFont="1" applyBorder="1"/>
    <xf numFmtId="0" fontId="0" fillId="0" borderId="4" xfId="0" applyBorder="1"/>
    <xf numFmtId="2" fontId="0" fillId="0" borderId="4" xfId="0" applyNumberFormat="1" applyBorder="1"/>
    <xf numFmtId="10" fontId="0" fillId="0" borderId="0" xfId="1" applyNumberFormat="1" applyFont="1" applyBorder="1"/>
    <xf numFmtId="0" fontId="0" fillId="0" borderId="6" xfId="0" applyBorder="1"/>
    <xf numFmtId="2" fontId="0" fillId="0" borderId="6" xfId="0" applyNumberFormat="1" applyBorder="1"/>
    <xf numFmtId="10" fontId="0" fillId="0" borderId="6" xfId="1" applyNumberFormat="1" applyFont="1" applyBorder="1"/>
    <xf numFmtId="0" fontId="0" fillId="0" borderId="0" xfId="0" applyFill="1" applyBorder="1"/>
    <xf numFmtId="0" fontId="0" fillId="0" borderId="6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4" xfId="0" applyFill="1" applyBorder="1"/>
    <xf numFmtId="0" fontId="3" fillId="0" borderId="0" xfId="2"/>
    <xf numFmtId="0" fontId="4" fillId="4" borderId="21" xfId="2" applyFont="1" applyFill="1" applyBorder="1"/>
    <xf numFmtId="0" fontId="4" fillId="0" borderId="21" xfId="2" applyFont="1" applyBorder="1"/>
    <xf numFmtId="0" fontId="5" fillId="4" borderId="21" xfId="2" applyFont="1" applyFill="1" applyBorder="1" applyAlignment="1">
      <alignment wrapText="1"/>
    </xf>
    <xf numFmtId="0" fontId="5" fillId="0" borderId="21" xfId="2" applyFont="1" applyBorder="1"/>
    <xf numFmtId="165" fontId="4" fillId="4" borderId="22" xfId="2" applyNumberFormat="1" applyFont="1" applyFill="1" applyBorder="1"/>
    <xf numFmtId="0" fontId="5" fillId="4" borderId="23" xfId="2" applyFont="1" applyFill="1" applyBorder="1"/>
    <xf numFmtId="0" fontId="3" fillId="0" borderId="2" xfId="2" applyBorder="1"/>
    <xf numFmtId="0" fontId="5" fillId="0" borderId="2" xfId="2" applyFont="1" applyBorder="1"/>
    <xf numFmtId="0" fontId="4" fillId="0" borderId="2" xfId="2" applyFont="1" applyBorder="1"/>
    <xf numFmtId="165" fontId="4" fillId="0" borderId="2" xfId="2" applyNumberFormat="1" applyFont="1" applyBorder="1"/>
    <xf numFmtId="0" fontId="0" fillId="0" borderId="1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Normal" xfId="0" builtinId="0"/>
    <cellStyle name="Normal 2" xfId="2" xr:uid="{CE10A393-B8F2-CA45-9A6B-4F359AA5292C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Original Process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Original Process Chart</a:t>
          </a:r>
        </a:p>
      </cx:txPr>
    </cx:title>
    <cx:plotArea>
      <cx:plotAreaRegion>
        <cx:series layoutId="clusteredColumn" uniqueId="{B857A975-F479-204F-A381-9D113F0EDFD1}" formatIdx="0">
          <cx:tx>
            <cx:txData>
              <cx:f>_xlchart.v1.8</cx:f>
              <cx:v>Total Average Normal Time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430D6C0-196E-CE4E-B9EB-F0ADDCE8C258}" formatIdx="1">
          <cx:axisId val="2"/>
        </cx:series>
        <cx:series layoutId="clusteredColumn" hidden="1" uniqueId="{96931DEF-84DF-F54E-A6CD-895F44CABC91}" formatIdx="2">
          <cx:tx>
            <cx:txData>
              <cx:f>_xlchart.v1.10</cx:f>
              <cx:v>Cumulative</cx:v>
            </cx:txData>
          </cx:tx>
          <cx:dataId val="1"/>
          <cx:layoutPr>
            <cx:aggregation/>
          </cx:layoutPr>
          <cx:axisId val="1"/>
        </cx:series>
        <cx:series layoutId="paretoLine" ownerIdx="2" uniqueId="{91F6ABB8-C5D8-2C45-9782-1EA525CF6A16}" formatIdx="3">
          <cx:axisId val="2"/>
        </cx:series>
        <cx:series layoutId="clusteredColumn" hidden="1" uniqueId="{982B3EDE-B5EA-B445-8C70-23599E5316A0}" formatIdx="4">
          <cx:tx>
            <cx:txData>
              <cx:f>_xlchart.v1.12</cx:f>
              <cx:v>Cumulative %</cx:v>
            </cx:txData>
          </cx:tx>
          <cx:dataId val="2"/>
          <cx:layoutPr>
            <cx:aggregation/>
          </cx:layoutPr>
          <cx:axisId val="1"/>
        </cx:series>
        <cx:series layoutId="paretoLine" ownerIdx="4" uniqueId="{0ECFD7F3-E37E-B841-8996-270B33036A8D}" formatIdx="5">
          <cx:axisId val="2"/>
        </cx:series>
      </cx:plotAreaRegion>
      <cx:axis id="0">
        <cx:catScaling gapWidth="0"/>
        <cx:title>
          <cx:tx>
            <cx:txData>
              <cx:v>Work Element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Work Element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  <cx:data id="1">
      <cx:strDim type="cat">
        <cx:f>_xlchart.v1.14</cx:f>
      </cx:strDim>
      <cx:numDim type="val">
        <cx:f>_xlchart.v1.18</cx:f>
      </cx:numDim>
    </cx:data>
    <cx:data id="2">
      <cx:strDim type="cat">
        <cx:f>_xlchart.v1.14</cx:f>
      </cx:strDim>
      <cx:numDim type="val">
        <cx:f>_xlchart.v1.20</cx:f>
      </cx:numDim>
    </cx:data>
  </cx:chartData>
  <cx:chart>
    <cx:title pos="t" align="ctr" overlay="0">
      <cx:tx>
        <cx:txData>
          <cx:v>New and Improved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New and Improved Chart</a:t>
          </a:r>
        </a:p>
      </cx:txPr>
    </cx:title>
    <cx:plotArea>
      <cx:plotAreaRegion>
        <cx:series layoutId="clusteredColumn" uniqueId="{27EDE4A1-5B5E-4E49-B56E-713C3CE25894}" formatIdx="0">
          <cx:tx>
            <cx:txData>
              <cx:f>_xlchart.v1.15</cx:f>
              <cx:v>Total Average Normal Time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7D30314C-97BB-4B47-BD46-C31735864605}" formatIdx="1">
          <cx:axisId val="2"/>
        </cx:series>
        <cx:series layoutId="clusteredColumn" hidden="1" uniqueId="{BAF10800-42CF-E948-9675-C9A786B0C1C4}" formatIdx="2">
          <cx:tx>
            <cx:txData>
              <cx:f>_xlchart.v1.17</cx:f>
              <cx:v>Cumulative</cx:v>
            </cx:txData>
          </cx:tx>
          <cx:dataId val="1"/>
          <cx:layoutPr>
            <cx:aggregation/>
          </cx:layoutPr>
          <cx:axisId val="1"/>
        </cx:series>
        <cx:series layoutId="paretoLine" ownerIdx="2" uniqueId="{E2640F16-F66B-B048-B347-E1B481153C05}" formatIdx="3">
          <cx:axisId val="2"/>
        </cx:series>
        <cx:series layoutId="clusteredColumn" hidden="1" uniqueId="{A65FA224-78C3-DA40-83E6-47DF48EFAFDB}" formatIdx="4">
          <cx:tx>
            <cx:txData>
              <cx:f>_xlchart.v1.19</cx:f>
              <cx:v>Cumulative %</cx:v>
            </cx:txData>
          </cx:tx>
          <cx:dataId val="2"/>
          <cx:layoutPr>
            <cx:aggregation/>
          </cx:layoutPr>
          <cx:axisId val="1"/>
        </cx:series>
        <cx:series layoutId="paretoLine" ownerIdx="4" uniqueId="{D45768F0-5FE9-134F-84BA-9C6AA5F57677}" formatIdx="5">
          <cx:axisId val="2"/>
        </cx:series>
      </cx:plotAreaRegion>
      <cx:axis id="0">
        <cx:catScaling gapWidth="0"/>
        <cx:title>
          <cx:tx>
            <cx:txData>
              <cx:v>Work Element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Work Element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Original Process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Original Process Chart</a:t>
          </a:r>
        </a:p>
      </cx:txPr>
    </cx:title>
    <cx:plotArea>
      <cx:plotAreaRegion>
        <cx:series layoutId="clusteredColumn" uniqueId="{49E6AACE-9950-2B44-8C34-3E4727B269E0}" formatIdx="0">
          <cx:tx>
            <cx:txData>
              <cx:f>_xlchart.v1.1</cx:f>
              <cx:v>Total Average Normal Time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629D101-953A-0D4C-A40B-D2509E0624EE}" formatIdx="1">
          <cx:axisId val="2"/>
        </cx:series>
        <cx:series layoutId="clusteredColumn" hidden="1" uniqueId="{B8AAA53B-15CF-6F47-A6BC-DFC043756310}" formatIdx="2">
          <cx:tx>
            <cx:txData>
              <cx:f>_xlchart.v1.3</cx:f>
              <cx:v>Cumulative</cx:v>
            </cx:txData>
          </cx:tx>
          <cx:dataId val="1"/>
          <cx:layoutPr>
            <cx:aggregation/>
          </cx:layoutPr>
          <cx:axisId val="1"/>
        </cx:series>
        <cx:series layoutId="paretoLine" ownerIdx="2" uniqueId="{33B9BAF0-223C-3D4B-A019-B64E6BCBDF30}" formatIdx="3">
          <cx:axisId val="2"/>
        </cx:series>
        <cx:series layoutId="clusteredColumn" hidden="1" uniqueId="{A12CDAFA-BE53-0646-9E52-B1C7FC3A2DD7}" formatIdx="4">
          <cx:tx>
            <cx:txData>
              <cx:f>_xlchart.v1.5</cx:f>
              <cx:v>Cumulative %</cx:v>
            </cx:txData>
          </cx:tx>
          <cx:dataId val="2"/>
          <cx:layoutPr>
            <cx:aggregation/>
          </cx:layoutPr>
          <cx:axisId val="1"/>
        </cx:series>
        <cx:series layoutId="paretoLine" ownerIdx="4" uniqueId="{2F4D4CC3-14FD-514A-B00D-469650C29412}" formatIdx="5">
          <cx:axisId val="2"/>
        </cx:series>
      </cx:plotAreaRegion>
      <cx:axis id="0">
        <cx:catScaling gapWidth="0"/>
        <cx:title>
          <cx:tx>
            <cx:txData>
              <cx:v>Work Element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Work Element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405874</xdr:colOff>
      <xdr:row>0</xdr:row>
      <xdr:rowOff>55514</xdr:rowOff>
    </xdr:from>
    <xdr:to>
      <xdr:col>28</xdr:col>
      <xdr:colOff>13092</xdr:colOff>
      <xdr:row>22</xdr:row>
      <xdr:rowOff>170206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E80FD31-38A5-D044-A5A8-A49AEE8CFA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05174" y="55514"/>
              <a:ext cx="8687718" cy="500419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404566</xdr:colOff>
      <xdr:row>27</xdr:row>
      <xdr:rowOff>245359</xdr:rowOff>
    </xdr:from>
    <xdr:to>
      <xdr:col>28</xdr:col>
      <xdr:colOff>13093</xdr:colOff>
      <xdr:row>50</xdr:row>
      <xdr:rowOff>39278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8E78BB9-F6B1-DE4B-8120-458D0D58AC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03866" y="6150859"/>
              <a:ext cx="8689027" cy="47469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11781</xdr:colOff>
      <xdr:row>0</xdr:row>
      <xdr:rowOff>140615</xdr:rowOff>
    </xdr:from>
    <xdr:to>
      <xdr:col>38</xdr:col>
      <xdr:colOff>824844</xdr:colOff>
      <xdr:row>23</xdr:row>
      <xdr:rowOff>39279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C3345F4-4AEC-C34F-B933-86C3B68C2F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7081" y="140615"/>
              <a:ext cx="8242563" cy="49913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5083-0E22-E349-B6EC-189E0DEA6F8D}">
  <dimension ref="A1:AG69"/>
  <sheetViews>
    <sheetView tabSelected="1" zoomScale="97" zoomScaleNormal="97" workbookViewId="0">
      <selection activeCell="AF28" sqref="AF28"/>
    </sheetView>
  </sheetViews>
  <sheetFormatPr baseColWidth="10" defaultRowHeight="16" x14ac:dyDescent="0.2"/>
  <cols>
    <col min="2" max="2" width="44.33203125" customWidth="1"/>
    <col min="14" max="14" width="44" customWidth="1"/>
    <col min="15" max="17" width="13.83203125" customWidth="1"/>
  </cols>
  <sheetData>
    <row r="1" spans="1:20" ht="45" customHeight="1" x14ac:dyDescent="0.2">
      <c r="N1" s="19" t="s">
        <v>46</v>
      </c>
      <c r="O1" s="20" t="s">
        <v>50</v>
      </c>
      <c r="P1" s="19" t="s">
        <v>47</v>
      </c>
      <c r="Q1" s="19" t="s">
        <v>48</v>
      </c>
    </row>
    <row r="2" spans="1:20" x14ac:dyDescent="0.2">
      <c r="A2" s="1" t="s">
        <v>0</v>
      </c>
      <c r="B2" s="1" t="s">
        <v>51</v>
      </c>
      <c r="C2" s="52" t="s">
        <v>9</v>
      </c>
      <c r="D2" s="52"/>
      <c r="E2" s="52"/>
      <c r="N2" s="5" t="s">
        <v>15</v>
      </c>
      <c r="O2" s="10">
        <v>480</v>
      </c>
      <c r="P2" s="10">
        <f>O2</f>
        <v>480</v>
      </c>
      <c r="Q2" s="26">
        <f>P2/$P$22</f>
        <v>0.85801006016795556</v>
      </c>
    </row>
    <row r="3" spans="1:20" x14ac:dyDescent="0.2">
      <c r="A3" s="1" t="s">
        <v>1</v>
      </c>
      <c r="B3" s="1" t="s">
        <v>2</v>
      </c>
      <c r="C3" s="51"/>
      <c r="D3" s="52"/>
      <c r="E3" s="52"/>
      <c r="N3" s="18" t="s">
        <v>27</v>
      </c>
      <c r="O3" s="10">
        <v>20</v>
      </c>
      <c r="P3" s="10">
        <f>P2+O3</f>
        <v>500</v>
      </c>
      <c r="Q3" s="26">
        <f t="shared" ref="Q3:Q22" si="0">P3/$P$22</f>
        <v>0.89376047934162028</v>
      </c>
    </row>
    <row r="4" spans="1:20" ht="17" thickBot="1" x14ac:dyDescent="0.25">
      <c r="A4" s="2" t="s">
        <v>3</v>
      </c>
      <c r="B4" s="2" t="s">
        <v>2</v>
      </c>
      <c r="C4" s="69"/>
      <c r="D4" s="69"/>
      <c r="E4" s="69"/>
      <c r="N4" s="9" t="s">
        <v>14</v>
      </c>
      <c r="O4" s="10">
        <v>15.685666666666668</v>
      </c>
      <c r="P4" s="10">
        <f t="shared" ref="P4:P22" si="1">P3+O4</f>
        <v>515.68566666666663</v>
      </c>
      <c r="Q4" s="26">
        <f t="shared" si="0"/>
        <v>0.92179893725920603</v>
      </c>
    </row>
    <row r="5" spans="1:20" ht="17" thickBot="1" x14ac:dyDescent="0.25">
      <c r="A5" s="57" t="s">
        <v>4</v>
      </c>
      <c r="B5" s="70"/>
      <c r="C5" s="72" t="s">
        <v>5</v>
      </c>
      <c r="D5" s="73"/>
      <c r="E5" s="73"/>
      <c r="F5" s="73"/>
      <c r="G5" s="73"/>
      <c r="H5" s="73"/>
      <c r="I5" s="73"/>
      <c r="J5" s="73"/>
      <c r="K5" s="74"/>
      <c r="L5" s="12"/>
      <c r="M5" s="12"/>
      <c r="N5" s="9" t="s">
        <v>10</v>
      </c>
      <c r="O5" s="10">
        <v>10.830666666666666</v>
      </c>
      <c r="P5" s="10">
        <f t="shared" si="1"/>
        <v>526.51633333333325</v>
      </c>
      <c r="Q5" s="26">
        <f t="shared" si="0"/>
        <v>0.94115898092238459</v>
      </c>
      <c r="R5" s="12"/>
      <c r="S5" s="12"/>
      <c r="T5" s="12"/>
    </row>
    <row r="6" spans="1:20" ht="17" thickBot="1" x14ac:dyDescent="0.25">
      <c r="A6" s="59"/>
      <c r="B6" s="71"/>
      <c r="C6" s="72">
        <v>1</v>
      </c>
      <c r="D6" s="73"/>
      <c r="E6" s="74"/>
      <c r="F6" s="76">
        <v>2</v>
      </c>
      <c r="G6" s="77"/>
      <c r="H6" s="78"/>
      <c r="I6" s="76">
        <v>3</v>
      </c>
      <c r="J6" s="77"/>
      <c r="K6" s="78"/>
      <c r="L6" s="12"/>
      <c r="M6" s="12"/>
      <c r="N6" s="9" t="s">
        <v>22</v>
      </c>
      <c r="O6" s="10">
        <v>4.9710000000000001</v>
      </c>
      <c r="P6" s="10">
        <f t="shared" si="1"/>
        <v>531.48733333333325</v>
      </c>
      <c r="Q6" s="26">
        <f t="shared" si="0"/>
        <v>0.95004474760799895</v>
      </c>
      <c r="R6" s="75"/>
      <c r="S6" s="75"/>
      <c r="T6" s="75"/>
    </row>
    <row r="7" spans="1:20" ht="17" thickBot="1" x14ac:dyDescent="0.25">
      <c r="A7" s="61"/>
      <c r="B7" s="68"/>
      <c r="C7" s="3" t="s">
        <v>6</v>
      </c>
      <c r="D7" s="3" t="s">
        <v>7</v>
      </c>
      <c r="E7" s="3" t="s">
        <v>8</v>
      </c>
      <c r="F7" s="3" t="s">
        <v>6</v>
      </c>
      <c r="G7" s="3" t="s">
        <v>7</v>
      </c>
      <c r="H7" s="3" t="s">
        <v>8</v>
      </c>
      <c r="I7" s="3" t="s">
        <v>6</v>
      </c>
      <c r="J7" s="3" t="s">
        <v>7</v>
      </c>
      <c r="K7" s="3" t="s">
        <v>8</v>
      </c>
      <c r="L7" s="13"/>
      <c r="M7" s="13"/>
      <c r="N7" s="9" t="s">
        <v>19</v>
      </c>
      <c r="O7" s="10">
        <v>4.7456666666666676</v>
      </c>
      <c r="P7" s="10">
        <f t="shared" si="1"/>
        <v>536.23299999999995</v>
      </c>
      <c r="Q7" s="26">
        <f t="shared" si="0"/>
        <v>0.95852772623759008</v>
      </c>
      <c r="R7" s="13"/>
      <c r="S7" s="13"/>
      <c r="T7" s="13"/>
    </row>
    <row r="8" spans="1:20" x14ac:dyDescent="0.2">
      <c r="A8" s="4">
        <v>1</v>
      </c>
      <c r="B8" s="5" t="s">
        <v>11</v>
      </c>
      <c r="C8" s="6">
        <v>4.1100000000000003</v>
      </c>
      <c r="D8" s="5">
        <v>1.1000000000000001</v>
      </c>
      <c r="E8" s="6">
        <f>C8*D8</f>
        <v>4.5210000000000008</v>
      </c>
      <c r="F8" s="6">
        <v>5.3</v>
      </c>
      <c r="G8" s="7">
        <v>1</v>
      </c>
      <c r="H8" s="6">
        <f>F8*G8</f>
        <v>5.3</v>
      </c>
      <c r="I8" s="6">
        <v>1.21</v>
      </c>
      <c r="J8" s="7">
        <v>0.9</v>
      </c>
      <c r="K8" s="6">
        <f>I8*J8</f>
        <v>1.089</v>
      </c>
      <c r="L8" s="14"/>
      <c r="M8" s="15"/>
      <c r="N8" s="9" t="s">
        <v>18</v>
      </c>
      <c r="O8" s="10">
        <v>4.3066666666666666</v>
      </c>
      <c r="P8" s="10">
        <f t="shared" si="1"/>
        <v>540.53966666666656</v>
      </c>
      <c r="Q8" s="26">
        <f t="shared" si="0"/>
        <v>0.96622598316631914</v>
      </c>
      <c r="R8" s="14"/>
      <c r="S8" s="16"/>
      <c r="T8" s="14"/>
    </row>
    <row r="9" spans="1:20" x14ac:dyDescent="0.2">
      <c r="A9" s="8">
        <v>2</v>
      </c>
      <c r="B9" s="9" t="s">
        <v>10</v>
      </c>
      <c r="C9" s="10">
        <v>11.21</v>
      </c>
      <c r="D9" s="5">
        <v>1.1000000000000001</v>
      </c>
      <c r="E9" s="6">
        <f t="shared" ref="E9:E28" si="2">C9*D9</f>
        <v>12.331000000000001</v>
      </c>
      <c r="F9" s="9">
        <v>8.1999999999999993</v>
      </c>
      <c r="G9" s="7">
        <v>1</v>
      </c>
      <c r="H9" s="6">
        <f t="shared" ref="H9:H28" si="3">F9*G9</f>
        <v>8.1999999999999993</v>
      </c>
      <c r="I9" s="10">
        <v>13.29</v>
      </c>
      <c r="J9" s="7">
        <v>0.9</v>
      </c>
      <c r="K9" s="10">
        <f t="shared" ref="K9:K28" si="4">I9*J9</f>
        <v>11.961</v>
      </c>
      <c r="L9" s="14"/>
      <c r="M9" s="15"/>
      <c r="N9" s="9" t="s">
        <v>11</v>
      </c>
      <c r="O9" s="10">
        <v>3.6366666666666672</v>
      </c>
      <c r="P9" s="10">
        <f t="shared" si="1"/>
        <v>544.17633333333322</v>
      </c>
      <c r="Q9" s="26">
        <f t="shared" si="0"/>
        <v>0.97272660105273057</v>
      </c>
      <c r="R9" s="14"/>
      <c r="S9" s="15"/>
      <c r="T9" s="14"/>
    </row>
    <row r="10" spans="1:20" x14ac:dyDescent="0.2">
      <c r="A10" s="8">
        <v>3</v>
      </c>
      <c r="B10" s="9" t="s">
        <v>12</v>
      </c>
      <c r="C10" s="10">
        <v>0.5</v>
      </c>
      <c r="D10" s="5">
        <v>1.1000000000000001</v>
      </c>
      <c r="E10" s="6">
        <f t="shared" si="2"/>
        <v>0.55000000000000004</v>
      </c>
      <c r="F10" s="10">
        <v>0.5</v>
      </c>
      <c r="G10" s="7">
        <v>1</v>
      </c>
      <c r="H10" s="6">
        <f t="shared" si="3"/>
        <v>0.5</v>
      </c>
      <c r="I10" s="10">
        <v>0.5</v>
      </c>
      <c r="J10" s="7">
        <v>0.9</v>
      </c>
      <c r="K10" s="10">
        <f t="shared" si="4"/>
        <v>0.45</v>
      </c>
      <c r="L10" s="14"/>
      <c r="M10" s="15"/>
      <c r="N10" s="9" t="s">
        <v>20</v>
      </c>
      <c r="O10" s="10">
        <v>3.3573333333333331</v>
      </c>
      <c r="P10" s="10">
        <f t="shared" si="1"/>
        <v>547.53366666666659</v>
      </c>
      <c r="Q10" s="26">
        <f t="shared" si="0"/>
        <v>0.97872790475134974</v>
      </c>
      <c r="R10" s="14"/>
      <c r="S10" s="16"/>
      <c r="T10" s="14"/>
    </row>
    <row r="11" spans="1:20" x14ac:dyDescent="0.2">
      <c r="A11" s="8">
        <v>4</v>
      </c>
      <c r="B11" s="9" t="s">
        <v>13</v>
      </c>
      <c r="C11" s="10">
        <v>0.24</v>
      </c>
      <c r="D11" s="5">
        <v>1.1000000000000001</v>
      </c>
      <c r="E11" s="6">
        <f t="shared" si="2"/>
        <v>0.26400000000000001</v>
      </c>
      <c r="F11" s="10">
        <v>0.3</v>
      </c>
      <c r="G11" s="7">
        <v>1</v>
      </c>
      <c r="H11" s="6">
        <f t="shared" si="3"/>
        <v>0.3</v>
      </c>
      <c r="I11" s="10">
        <v>0.26</v>
      </c>
      <c r="J11" s="7">
        <v>0.9</v>
      </c>
      <c r="K11" s="10">
        <f t="shared" si="4"/>
        <v>0.23400000000000001</v>
      </c>
      <c r="L11" s="14"/>
      <c r="M11" s="15"/>
      <c r="N11" s="9" t="s">
        <v>29</v>
      </c>
      <c r="O11" s="10">
        <v>1.6050000000000002</v>
      </c>
      <c r="P11" s="10">
        <f t="shared" si="1"/>
        <v>549.13866666666661</v>
      </c>
      <c r="Q11" s="26">
        <f t="shared" si="0"/>
        <v>0.98159687589003641</v>
      </c>
      <c r="R11" s="14"/>
      <c r="S11" s="15"/>
      <c r="T11" s="14"/>
    </row>
    <row r="12" spans="1:20" x14ac:dyDescent="0.2">
      <c r="A12" s="8">
        <v>5</v>
      </c>
      <c r="B12" s="9" t="s">
        <v>14</v>
      </c>
      <c r="C12" s="10">
        <v>13.11</v>
      </c>
      <c r="D12" s="5">
        <v>1.1000000000000001</v>
      </c>
      <c r="E12" s="6">
        <f t="shared" si="2"/>
        <v>14.421000000000001</v>
      </c>
      <c r="F12" s="10">
        <v>15.5</v>
      </c>
      <c r="G12" s="7">
        <v>1</v>
      </c>
      <c r="H12" s="6">
        <f t="shared" si="3"/>
        <v>15.5</v>
      </c>
      <c r="I12" s="10">
        <v>19.04</v>
      </c>
      <c r="J12" s="7">
        <v>0.9</v>
      </c>
      <c r="K12" s="10">
        <f t="shared" si="4"/>
        <v>17.135999999999999</v>
      </c>
      <c r="L12" s="14"/>
      <c r="M12" s="15"/>
      <c r="N12" s="9" t="s">
        <v>16</v>
      </c>
      <c r="O12" s="10">
        <v>1.5136666666666667</v>
      </c>
      <c r="P12" s="10">
        <f t="shared" si="1"/>
        <v>550.65233333333333</v>
      </c>
      <c r="Q12" s="26">
        <f t="shared" si="0"/>
        <v>0.98430258678116345</v>
      </c>
      <c r="R12" s="15"/>
      <c r="S12" s="16"/>
      <c r="T12" s="14"/>
    </row>
    <row r="13" spans="1:20" x14ac:dyDescent="0.2">
      <c r="A13" s="8">
        <v>6</v>
      </c>
      <c r="B13" s="9" t="s">
        <v>29</v>
      </c>
      <c r="C13" s="10">
        <v>2.12</v>
      </c>
      <c r="D13" s="5">
        <v>1.1000000000000001</v>
      </c>
      <c r="E13" s="6">
        <f t="shared" si="2"/>
        <v>2.3320000000000003</v>
      </c>
      <c r="F13" s="10">
        <v>1.34</v>
      </c>
      <c r="G13" s="7">
        <v>1</v>
      </c>
      <c r="H13" s="6">
        <f t="shared" si="3"/>
        <v>1.34</v>
      </c>
      <c r="I13" s="10">
        <v>1.27</v>
      </c>
      <c r="J13" s="7">
        <v>0.9</v>
      </c>
      <c r="K13" s="10">
        <f t="shared" si="4"/>
        <v>1.143</v>
      </c>
      <c r="L13" s="14"/>
      <c r="M13" s="15"/>
      <c r="N13" s="9" t="s">
        <v>24</v>
      </c>
      <c r="O13" s="10">
        <v>1.4429999999999998</v>
      </c>
      <c r="P13" s="10">
        <f t="shared" si="1"/>
        <v>552.09533333333331</v>
      </c>
      <c r="Q13" s="26">
        <f t="shared" si="0"/>
        <v>0.98688197952454326</v>
      </c>
      <c r="R13" s="15"/>
      <c r="S13" s="16"/>
      <c r="T13" s="14"/>
    </row>
    <row r="14" spans="1:20" x14ac:dyDescent="0.2">
      <c r="A14" s="8">
        <v>7</v>
      </c>
      <c r="B14" s="9" t="s">
        <v>15</v>
      </c>
      <c r="C14" s="11">
        <v>480</v>
      </c>
      <c r="D14" s="5">
        <v>1.1000000000000001</v>
      </c>
      <c r="E14" s="7">
        <f t="shared" si="2"/>
        <v>528</v>
      </c>
      <c r="F14" s="11">
        <v>480</v>
      </c>
      <c r="G14" s="7">
        <v>1</v>
      </c>
      <c r="H14" s="7">
        <f t="shared" si="3"/>
        <v>480</v>
      </c>
      <c r="I14" s="11">
        <v>480</v>
      </c>
      <c r="J14" s="7">
        <v>0.9</v>
      </c>
      <c r="K14" s="11">
        <f t="shared" si="4"/>
        <v>432</v>
      </c>
      <c r="L14" s="15"/>
      <c r="M14" s="15"/>
      <c r="N14" s="18" t="s">
        <v>28</v>
      </c>
      <c r="O14" s="10">
        <v>1.3563333333333334</v>
      </c>
      <c r="P14" s="10">
        <f t="shared" si="1"/>
        <v>553.4516666666666</v>
      </c>
      <c r="Q14" s="26">
        <f t="shared" si="0"/>
        <v>0.98930645378483717</v>
      </c>
      <c r="R14" s="15"/>
      <c r="S14" s="15"/>
      <c r="T14" s="14"/>
    </row>
    <row r="15" spans="1:20" x14ac:dyDescent="0.2">
      <c r="A15" s="8">
        <v>8</v>
      </c>
      <c r="B15" s="9" t="s">
        <v>30</v>
      </c>
      <c r="C15" s="10">
        <v>0.3</v>
      </c>
      <c r="D15" s="5">
        <v>1.1000000000000001</v>
      </c>
      <c r="E15" s="6">
        <f>C15*D15</f>
        <v>0.33</v>
      </c>
      <c r="F15" s="10">
        <v>2.78</v>
      </c>
      <c r="G15" s="7">
        <v>1</v>
      </c>
      <c r="H15" s="6">
        <f t="shared" si="3"/>
        <v>2.78</v>
      </c>
      <c r="I15" s="10">
        <v>0.28000000000000003</v>
      </c>
      <c r="J15" s="7">
        <v>0.9</v>
      </c>
      <c r="K15" s="10">
        <f t="shared" si="4"/>
        <v>0.25200000000000006</v>
      </c>
      <c r="L15" s="14"/>
      <c r="M15" s="15"/>
      <c r="N15" s="9" t="s">
        <v>23</v>
      </c>
      <c r="O15" s="10">
        <v>1.22</v>
      </c>
      <c r="P15" s="10">
        <f t="shared" si="1"/>
        <v>554.67166666666662</v>
      </c>
      <c r="Q15" s="26">
        <f t="shared" si="0"/>
        <v>0.99148722935443079</v>
      </c>
      <c r="R15" s="14"/>
      <c r="S15" s="16"/>
      <c r="T15" s="14"/>
    </row>
    <row r="16" spans="1:20" x14ac:dyDescent="0.2">
      <c r="A16" s="8">
        <v>9</v>
      </c>
      <c r="B16" s="9" t="s">
        <v>16</v>
      </c>
      <c r="C16" s="10">
        <v>2.21</v>
      </c>
      <c r="D16" s="5">
        <v>1.1000000000000001</v>
      </c>
      <c r="E16" s="6">
        <f>C16*D16</f>
        <v>2.431</v>
      </c>
      <c r="F16" s="10">
        <v>1.1200000000000001</v>
      </c>
      <c r="G16" s="7">
        <v>1</v>
      </c>
      <c r="H16" s="6">
        <f t="shared" si="3"/>
        <v>1.1200000000000001</v>
      </c>
      <c r="I16" s="10">
        <v>1.1000000000000001</v>
      </c>
      <c r="J16" s="7">
        <v>0.9</v>
      </c>
      <c r="K16" s="10">
        <f t="shared" si="4"/>
        <v>0.9900000000000001</v>
      </c>
      <c r="L16" s="14"/>
      <c r="M16" s="15"/>
      <c r="N16" s="18" t="s">
        <v>25</v>
      </c>
      <c r="O16" s="10">
        <v>1.1620000000000001</v>
      </c>
      <c r="P16" s="10">
        <f t="shared" si="1"/>
        <v>555.83366666666666</v>
      </c>
      <c r="Q16" s="26">
        <f t="shared" si="0"/>
        <v>0.99356432870842082</v>
      </c>
      <c r="R16" s="15"/>
      <c r="S16" s="15"/>
      <c r="T16" s="14"/>
    </row>
    <row r="17" spans="1:33" x14ac:dyDescent="0.2">
      <c r="A17" s="8">
        <v>10</v>
      </c>
      <c r="B17" s="9" t="s">
        <v>17</v>
      </c>
      <c r="C17" s="10">
        <v>0.22</v>
      </c>
      <c r="D17" s="5">
        <v>1.1000000000000001</v>
      </c>
      <c r="E17" s="6">
        <f t="shared" si="2"/>
        <v>0.24200000000000002</v>
      </c>
      <c r="F17" s="10">
        <v>0.93</v>
      </c>
      <c r="G17" s="7">
        <v>1</v>
      </c>
      <c r="H17" s="6">
        <f t="shared" si="3"/>
        <v>0.93</v>
      </c>
      <c r="I17" s="10">
        <v>0.5</v>
      </c>
      <c r="J17" s="7">
        <v>0.9</v>
      </c>
      <c r="K17" s="10">
        <f t="shared" si="4"/>
        <v>0.45</v>
      </c>
      <c r="L17" s="14"/>
      <c r="M17" s="15"/>
      <c r="N17" s="9" t="s">
        <v>30</v>
      </c>
      <c r="O17" s="10">
        <v>1.1206666666666667</v>
      </c>
      <c r="P17" s="10">
        <f t="shared" si="1"/>
        <v>556.95433333333335</v>
      </c>
      <c r="Q17" s="26">
        <f t="shared" si="0"/>
        <v>0.99556754386278523</v>
      </c>
    </row>
    <row r="18" spans="1:33" x14ac:dyDescent="0.2">
      <c r="A18" s="8">
        <v>11</v>
      </c>
      <c r="B18" s="9" t="s">
        <v>18</v>
      </c>
      <c r="C18" s="17">
        <v>1.52</v>
      </c>
      <c r="D18" s="5">
        <v>1.1000000000000001</v>
      </c>
      <c r="E18" s="6">
        <f t="shared" si="2"/>
        <v>1.6720000000000002</v>
      </c>
      <c r="F18" s="10">
        <v>7.18</v>
      </c>
      <c r="G18" s="7">
        <v>1</v>
      </c>
      <c r="H18" s="6">
        <f t="shared" si="3"/>
        <v>7.18</v>
      </c>
      <c r="I18" s="10">
        <v>4.5199999999999996</v>
      </c>
      <c r="J18" s="7">
        <v>0.9</v>
      </c>
      <c r="K18" s="10">
        <f t="shared" si="4"/>
        <v>4.0679999999999996</v>
      </c>
      <c r="L18" s="15"/>
      <c r="M18" s="15"/>
      <c r="N18" s="18" t="s">
        <v>26</v>
      </c>
      <c r="O18" s="10">
        <v>0.79666666666666675</v>
      </c>
      <c r="P18" s="10">
        <f t="shared" si="1"/>
        <v>557.75099999999998</v>
      </c>
      <c r="Q18" s="26">
        <f t="shared" si="0"/>
        <v>0.99699160222653616</v>
      </c>
    </row>
    <row r="19" spans="1:33" x14ac:dyDescent="0.2">
      <c r="A19" s="8">
        <v>12</v>
      </c>
      <c r="B19" s="9" t="s">
        <v>19</v>
      </c>
      <c r="C19" s="9">
        <v>3.87</v>
      </c>
      <c r="D19" s="5">
        <v>1.1000000000000001</v>
      </c>
      <c r="E19" s="6">
        <f t="shared" si="2"/>
        <v>4.2570000000000006</v>
      </c>
      <c r="F19" s="10">
        <v>3.5</v>
      </c>
      <c r="G19" s="7">
        <v>1</v>
      </c>
      <c r="H19" s="6">
        <f t="shared" si="3"/>
        <v>3.5</v>
      </c>
      <c r="I19" s="9">
        <v>7.2</v>
      </c>
      <c r="J19" s="7">
        <v>0.9</v>
      </c>
      <c r="K19" s="10">
        <f t="shared" si="4"/>
        <v>6.48</v>
      </c>
      <c r="N19" s="9" t="s">
        <v>17</v>
      </c>
      <c r="O19" s="10">
        <v>0.54066666666666674</v>
      </c>
      <c r="P19" s="10">
        <f t="shared" si="1"/>
        <v>558.29166666666663</v>
      </c>
      <c r="Q19" s="26">
        <f t="shared" si="0"/>
        <v>0.99795805522486414</v>
      </c>
    </row>
    <row r="20" spans="1:33" x14ac:dyDescent="0.2">
      <c r="A20" s="8">
        <v>13</v>
      </c>
      <c r="B20" s="9" t="s">
        <v>20</v>
      </c>
      <c r="C20" s="9">
        <v>2.4300000000000002</v>
      </c>
      <c r="D20" s="5">
        <v>1.1000000000000001</v>
      </c>
      <c r="E20" s="6">
        <f t="shared" si="2"/>
        <v>2.6730000000000005</v>
      </c>
      <c r="F20" s="10">
        <v>4.5999999999999996</v>
      </c>
      <c r="G20" s="7">
        <v>1</v>
      </c>
      <c r="H20" s="6">
        <f t="shared" si="3"/>
        <v>4.5999999999999996</v>
      </c>
      <c r="I20" s="9">
        <v>3.11</v>
      </c>
      <c r="J20" s="7">
        <v>0.9</v>
      </c>
      <c r="K20" s="10">
        <f t="shared" si="4"/>
        <v>2.7989999999999999</v>
      </c>
      <c r="N20" s="9" t="s">
        <v>12</v>
      </c>
      <c r="O20" s="10">
        <v>0.5</v>
      </c>
      <c r="P20" s="10">
        <f t="shared" si="1"/>
        <v>558.79166666666663</v>
      </c>
      <c r="Q20" s="26">
        <f t="shared" si="0"/>
        <v>0.99885181570420578</v>
      </c>
    </row>
    <row r="21" spans="1:33" x14ac:dyDescent="0.2">
      <c r="A21" s="8">
        <v>14</v>
      </c>
      <c r="B21" s="9" t="s">
        <v>21</v>
      </c>
      <c r="C21" s="9">
        <v>0.14000000000000001</v>
      </c>
      <c r="D21" s="5">
        <v>1.1000000000000001</v>
      </c>
      <c r="E21" s="6">
        <f t="shared" si="2"/>
        <v>0.15400000000000003</v>
      </c>
      <c r="F21" s="9">
        <v>0.56999999999999995</v>
      </c>
      <c r="G21" s="7">
        <v>1</v>
      </c>
      <c r="H21" s="6">
        <f t="shared" si="3"/>
        <v>0.56999999999999995</v>
      </c>
      <c r="I21" s="9">
        <v>0.45</v>
      </c>
      <c r="J21" s="7">
        <v>0.9</v>
      </c>
      <c r="K21" s="10">
        <f t="shared" si="4"/>
        <v>0.40500000000000003</v>
      </c>
      <c r="N21" s="9" t="s">
        <v>21</v>
      </c>
      <c r="O21" s="10">
        <v>0.37633333333333335</v>
      </c>
      <c r="P21" s="10">
        <f t="shared" si="1"/>
        <v>559.16800000000001</v>
      </c>
      <c r="Q21" s="26">
        <f t="shared" si="0"/>
        <v>0.99952451942499032</v>
      </c>
    </row>
    <row r="22" spans="1:33" x14ac:dyDescent="0.2">
      <c r="A22" s="8">
        <v>15</v>
      </c>
      <c r="B22" s="9" t="s">
        <v>22</v>
      </c>
      <c r="C22" s="9">
        <v>3.13</v>
      </c>
      <c r="D22" s="5">
        <v>1.1000000000000001</v>
      </c>
      <c r="E22" s="6">
        <f t="shared" si="2"/>
        <v>3.4430000000000001</v>
      </c>
      <c r="F22" s="9">
        <v>2.02</v>
      </c>
      <c r="G22" s="7">
        <v>1</v>
      </c>
      <c r="H22" s="6">
        <f t="shared" si="3"/>
        <v>2.02</v>
      </c>
      <c r="I22" s="9">
        <v>10.5</v>
      </c>
      <c r="J22" s="7">
        <v>0.9</v>
      </c>
      <c r="K22" s="10">
        <f t="shared" si="4"/>
        <v>9.4500000000000011</v>
      </c>
      <c r="N22" s="9" t="s">
        <v>13</v>
      </c>
      <c r="O22" s="10">
        <v>0.26600000000000001</v>
      </c>
      <c r="P22" s="10">
        <f t="shared" si="1"/>
        <v>559.43399999999997</v>
      </c>
      <c r="Q22" s="26">
        <f t="shared" si="0"/>
        <v>1</v>
      </c>
    </row>
    <row r="23" spans="1:33" x14ac:dyDescent="0.2">
      <c r="A23" s="8">
        <v>16</v>
      </c>
      <c r="B23" s="9" t="s">
        <v>23</v>
      </c>
      <c r="C23" s="9">
        <v>0.13</v>
      </c>
      <c r="D23" s="5">
        <v>1.1000000000000001</v>
      </c>
      <c r="E23" s="6">
        <f t="shared" si="2"/>
        <v>0.14300000000000002</v>
      </c>
      <c r="F23" s="10">
        <v>2.5</v>
      </c>
      <c r="G23" s="7">
        <v>1</v>
      </c>
      <c r="H23" s="6">
        <f t="shared" si="3"/>
        <v>2.5</v>
      </c>
      <c r="I23" s="9">
        <v>1.1299999999999999</v>
      </c>
      <c r="J23" s="7">
        <v>0.9</v>
      </c>
      <c r="K23" s="10">
        <f t="shared" si="4"/>
        <v>1.0169999999999999</v>
      </c>
    </row>
    <row r="24" spans="1:33" x14ac:dyDescent="0.2">
      <c r="A24" s="8">
        <v>17</v>
      </c>
      <c r="B24" s="9" t="s">
        <v>24</v>
      </c>
      <c r="C24" s="9">
        <v>0.36</v>
      </c>
      <c r="D24" s="5">
        <v>1.1000000000000001</v>
      </c>
      <c r="E24" s="6">
        <f t="shared" si="2"/>
        <v>0.39600000000000002</v>
      </c>
      <c r="F24" s="9">
        <v>2.52</v>
      </c>
      <c r="G24" s="7">
        <v>1</v>
      </c>
      <c r="H24" s="6">
        <f t="shared" si="3"/>
        <v>2.52</v>
      </c>
      <c r="I24" s="9">
        <v>1.57</v>
      </c>
      <c r="J24" s="7">
        <v>0.9</v>
      </c>
      <c r="K24" s="10">
        <f t="shared" si="4"/>
        <v>1.413</v>
      </c>
    </row>
    <row r="25" spans="1:33" x14ac:dyDescent="0.2">
      <c r="A25" s="8">
        <v>18</v>
      </c>
      <c r="B25" s="18" t="s">
        <v>25</v>
      </c>
      <c r="C25" s="9">
        <v>0.4</v>
      </c>
      <c r="D25" s="5">
        <v>1.1000000000000001</v>
      </c>
      <c r="E25" s="6">
        <f t="shared" si="2"/>
        <v>0.44000000000000006</v>
      </c>
      <c r="F25" s="9">
        <v>1.03</v>
      </c>
      <c r="G25" s="7">
        <v>1</v>
      </c>
      <c r="H25" s="6">
        <f t="shared" si="3"/>
        <v>1.03</v>
      </c>
      <c r="I25" s="9">
        <v>2.2400000000000002</v>
      </c>
      <c r="J25" s="7">
        <v>0.9</v>
      </c>
      <c r="K25" s="10">
        <f t="shared" si="4"/>
        <v>2.0160000000000005</v>
      </c>
      <c r="AD25" s="49" t="s">
        <v>75</v>
      </c>
      <c r="AE25" s="50"/>
      <c r="AF25" s="50"/>
      <c r="AG25" s="51"/>
    </row>
    <row r="26" spans="1:33" x14ac:dyDescent="0.2">
      <c r="A26" s="8">
        <v>19</v>
      </c>
      <c r="B26" s="18" t="s">
        <v>26</v>
      </c>
      <c r="C26" s="9">
        <v>0.15</v>
      </c>
      <c r="D26" s="5">
        <v>1.1000000000000001</v>
      </c>
      <c r="E26" s="6">
        <f t="shared" si="2"/>
        <v>0.16500000000000001</v>
      </c>
      <c r="F26" s="10">
        <v>0.7</v>
      </c>
      <c r="G26" s="7">
        <v>1</v>
      </c>
      <c r="H26" s="6">
        <v>1.1000000000000001</v>
      </c>
      <c r="I26" s="9">
        <v>1.25</v>
      </c>
      <c r="J26" s="7">
        <v>0.9</v>
      </c>
      <c r="K26" s="10">
        <f t="shared" si="4"/>
        <v>1.125</v>
      </c>
      <c r="O26" s="25"/>
    </row>
    <row r="27" spans="1:33" x14ac:dyDescent="0.2">
      <c r="A27" s="8">
        <v>20</v>
      </c>
      <c r="B27" s="18" t="s">
        <v>27</v>
      </c>
      <c r="C27" s="9">
        <v>20</v>
      </c>
      <c r="D27" s="5">
        <v>1.1000000000000001</v>
      </c>
      <c r="E27" s="6">
        <f t="shared" si="2"/>
        <v>22</v>
      </c>
      <c r="F27" s="11">
        <v>20</v>
      </c>
      <c r="G27" s="7">
        <v>1</v>
      </c>
      <c r="H27" s="7">
        <f t="shared" si="3"/>
        <v>20</v>
      </c>
      <c r="I27" s="11">
        <v>20</v>
      </c>
      <c r="J27" s="7">
        <v>0.9</v>
      </c>
      <c r="K27" s="11">
        <f t="shared" si="4"/>
        <v>18</v>
      </c>
      <c r="O27" s="25"/>
    </row>
    <row r="28" spans="1:33" ht="34" x14ac:dyDescent="0.2">
      <c r="A28" s="8">
        <v>21</v>
      </c>
      <c r="B28" s="18" t="s">
        <v>28</v>
      </c>
      <c r="C28" s="9">
        <v>0.26</v>
      </c>
      <c r="D28" s="5">
        <v>1.1000000000000001</v>
      </c>
      <c r="E28" s="6">
        <f t="shared" si="2"/>
        <v>0.28600000000000003</v>
      </c>
      <c r="F28" s="9">
        <v>1.92</v>
      </c>
      <c r="G28" s="7">
        <v>1</v>
      </c>
      <c r="H28" s="6">
        <f t="shared" si="3"/>
        <v>1.92</v>
      </c>
      <c r="I28" s="9">
        <v>2.0699999999999998</v>
      </c>
      <c r="J28" s="7">
        <v>0.9</v>
      </c>
      <c r="K28" s="10">
        <f t="shared" si="4"/>
        <v>1.863</v>
      </c>
      <c r="N28" s="35" t="s">
        <v>46</v>
      </c>
      <c r="O28" s="36" t="s">
        <v>50</v>
      </c>
      <c r="P28" s="35" t="s">
        <v>47</v>
      </c>
      <c r="Q28" s="35" t="s">
        <v>48</v>
      </c>
    </row>
    <row r="29" spans="1:33" x14ac:dyDescent="0.2">
      <c r="C29" t="s">
        <v>31</v>
      </c>
      <c r="F29" t="s">
        <v>32</v>
      </c>
      <c r="I29" t="s">
        <v>44</v>
      </c>
      <c r="N29" s="18" t="s">
        <v>27</v>
      </c>
      <c r="O29" s="10">
        <v>20</v>
      </c>
      <c r="P29" s="10">
        <f>O29</f>
        <v>20</v>
      </c>
      <c r="Q29" s="26">
        <f>P29/$P$40</f>
        <v>0.52442509898523748</v>
      </c>
    </row>
    <row r="30" spans="1:33" ht="17" thickBot="1" x14ac:dyDescent="0.25">
      <c r="N30" s="9" t="s">
        <v>22</v>
      </c>
      <c r="O30" s="10">
        <v>4.9710000000000001</v>
      </c>
      <c r="P30" s="10">
        <f>P29+O30</f>
        <v>24.971</v>
      </c>
      <c r="Q30" s="26">
        <f t="shared" ref="Q30:Q40" si="5">P30/$P$40</f>
        <v>0.65477095733801816</v>
      </c>
    </row>
    <row r="31" spans="1:33" ht="17" thickBot="1" x14ac:dyDescent="0.25">
      <c r="A31" s="9" t="s">
        <v>42</v>
      </c>
      <c r="B31" s="9" t="s">
        <v>43</v>
      </c>
      <c r="E31" s="65" t="s">
        <v>52</v>
      </c>
      <c r="F31" s="66"/>
      <c r="G31" s="66"/>
      <c r="H31" s="66"/>
      <c r="I31" s="66"/>
      <c r="J31" s="66"/>
      <c r="K31" s="67"/>
      <c r="N31" s="9" t="s">
        <v>11</v>
      </c>
      <c r="O31" s="10">
        <v>3.6366666666666672</v>
      </c>
      <c r="P31" s="10">
        <f t="shared" ref="P31:P40" si="6">P30+O31</f>
        <v>28.607666666666667</v>
      </c>
      <c r="Q31" s="26">
        <f t="shared" si="5"/>
        <v>0.75012892117016716</v>
      </c>
    </row>
    <row r="32" spans="1:33" x14ac:dyDescent="0.2">
      <c r="A32" s="9" t="s">
        <v>44</v>
      </c>
      <c r="B32" s="11">
        <v>0.9</v>
      </c>
      <c r="E32" s="61"/>
      <c r="F32" s="68"/>
      <c r="G32" s="68"/>
      <c r="H32" s="62"/>
      <c r="I32" s="68" t="s">
        <v>33</v>
      </c>
      <c r="J32" s="62"/>
      <c r="K32" s="5" t="s">
        <v>34</v>
      </c>
      <c r="N32" s="9" t="s">
        <v>16</v>
      </c>
      <c r="O32" s="10">
        <v>1.5136666666666667</v>
      </c>
      <c r="P32" s="10">
        <f t="shared" si="6"/>
        <v>30.121333333333332</v>
      </c>
      <c r="Q32" s="26">
        <f t="shared" si="5"/>
        <v>0.78981916074503322</v>
      </c>
    </row>
    <row r="33" spans="1:17" x14ac:dyDescent="0.2">
      <c r="A33" s="9" t="s">
        <v>32</v>
      </c>
      <c r="B33" s="11">
        <v>1</v>
      </c>
      <c r="E33" s="52" t="s">
        <v>35</v>
      </c>
      <c r="F33" s="52"/>
      <c r="G33" s="52"/>
      <c r="H33" s="52"/>
      <c r="I33" s="52">
        <v>0.09</v>
      </c>
      <c r="J33" s="49"/>
      <c r="K33" s="9"/>
      <c r="N33" s="9" t="s">
        <v>24</v>
      </c>
      <c r="O33" s="10">
        <v>1.4429999999999998</v>
      </c>
      <c r="P33" s="10">
        <f t="shared" si="6"/>
        <v>31.564333333333334</v>
      </c>
      <c r="Q33" s="26">
        <f t="shared" si="5"/>
        <v>0.82765643163681812</v>
      </c>
    </row>
    <row r="34" spans="1:17" x14ac:dyDescent="0.2">
      <c r="A34" s="9" t="s">
        <v>31</v>
      </c>
      <c r="B34" s="9">
        <v>1.1000000000000001</v>
      </c>
      <c r="E34" s="52" t="s">
        <v>36</v>
      </c>
      <c r="F34" s="52"/>
      <c r="G34" s="52"/>
      <c r="H34" s="52"/>
      <c r="I34" s="63">
        <f>SUM(C8:C28,F8:F28,I8:I28)</f>
        <v>1680.4099999999996</v>
      </c>
      <c r="J34" s="64"/>
      <c r="K34" s="9" t="s">
        <v>37</v>
      </c>
      <c r="N34" s="18" t="s">
        <v>28</v>
      </c>
      <c r="O34" s="10">
        <v>1.3563333333333334</v>
      </c>
      <c r="P34" s="10">
        <f t="shared" si="6"/>
        <v>32.920666666666669</v>
      </c>
      <c r="Q34" s="26">
        <f t="shared" si="5"/>
        <v>0.86322119376633366</v>
      </c>
    </row>
    <row r="35" spans="1:17" x14ac:dyDescent="0.2">
      <c r="E35" s="52" t="s">
        <v>38</v>
      </c>
      <c r="F35" s="52"/>
      <c r="G35" s="52"/>
      <c r="H35" s="52"/>
      <c r="I35" s="63">
        <f>SUM(E8:E28,H8:H28,K8:K28)</f>
        <v>1678.3019999999997</v>
      </c>
      <c r="J35" s="64"/>
      <c r="K35" s="9" t="s">
        <v>37</v>
      </c>
      <c r="N35" s="9" t="s">
        <v>23</v>
      </c>
      <c r="O35" s="10">
        <v>1.22</v>
      </c>
      <c r="P35" s="10">
        <f t="shared" si="6"/>
        <v>34.140666666666668</v>
      </c>
      <c r="Q35" s="26">
        <f t="shared" si="5"/>
        <v>0.89521112480443321</v>
      </c>
    </row>
    <row r="36" spans="1:17" x14ac:dyDescent="0.2">
      <c r="E36" s="52" t="s">
        <v>39</v>
      </c>
      <c r="F36" s="52"/>
      <c r="G36" s="52"/>
      <c r="H36" s="52"/>
      <c r="I36" s="53">
        <f>I35/3</f>
        <v>559.43399999999986</v>
      </c>
      <c r="J36" s="54"/>
      <c r="K36" s="9" t="s">
        <v>37</v>
      </c>
      <c r="N36" s="18" t="s">
        <v>25</v>
      </c>
      <c r="O36" s="10">
        <v>1.1620000000000001</v>
      </c>
      <c r="P36" s="10">
        <f t="shared" si="6"/>
        <v>35.302666666666667</v>
      </c>
      <c r="Q36" s="26">
        <f t="shared" si="5"/>
        <v>0.92568022305547548</v>
      </c>
    </row>
    <row r="37" spans="1:17" x14ac:dyDescent="0.2">
      <c r="B37" s="9" t="s">
        <v>45</v>
      </c>
      <c r="C37" s="9">
        <v>8</v>
      </c>
      <c r="E37" s="52" t="s">
        <v>49</v>
      </c>
      <c r="F37" s="52"/>
      <c r="G37" s="52"/>
      <c r="H37" s="52"/>
      <c r="I37" s="53">
        <f>I36*(1+I33)</f>
        <v>609.78305999999986</v>
      </c>
      <c r="J37" s="54"/>
      <c r="K37" s="9" t="s">
        <v>37</v>
      </c>
      <c r="N37" s="9" t="s">
        <v>30</v>
      </c>
      <c r="O37" s="10">
        <v>1.1206666666666667</v>
      </c>
      <c r="P37" s="10">
        <f t="shared" si="6"/>
        <v>36.423333333333332</v>
      </c>
      <c r="Q37" s="26">
        <f t="shared" si="5"/>
        <v>0.95506550943528157</v>
      </c>
    </row>
    <row r="38" spans="1:17" x14ac:dyDescent="0.2">
      <c r="E38" s="52" t="s">
        <v>40</v>
      </c>
      <c r="F38" s="52"/>
      <c r="G38" s="52"/>
      <c r="H38" s="52"/>
      <c r="I38" s="55">
        <f>(C37*60)/I36</f>
        <v>0.85801006016795567</v>
      </c>
      <c r="J38" s="56"/>
      <c r="K38" s="9" t="s">
        <v>41</v>
      </c>
      <c r="N38" s="18" t="s">
        <v>26</v>
      </c>
      <c r="O38" s="10">
        <v>0.79666666666666675</v>
      </c>
      <c r="P38" s="10">
        <f t="shared" si="6"/>
        <v>37.22</v>
      </c>
      <c r="Q38" s="26">
        <f t="shared" si="5"/>
        <v>0.97595510921152684</v>
      </c>
    </row>
    <row r="39" spans="1:17" ht="17" thickBot="1" x14ac:dyDescent="0.25">
      <c r="N39" s="9" t="s">
        <v>17</v>
      </c>
      <c r="O39" s="10">
        <v>0.54066666666666674</v>
      </c>
      <c r="P39" s="10">
        <f t="shared" si="6"/>
        <v>37.760666666666665</v>
      </c>
      <c r="Q39" s="26">
        <f t="shared" si="5"/>
        <v>0.99013206772076112</v>
      </c>
    </row>
    <row r="40" spans="1:17" ht="17" thickBot="1" x14ac:dyDescent="0.25">
      <c r="E40" s="65" t="s">
        <v>53</v>
      </c>
      <c r="F40" s="66"/>
      <c r="G40" s="66"/>
      <c r="H40" s="66"/>
      <c r="I40" s="66"/>
      <c r="J40" s="66"/>
      <c r="K40" s="67"/>
      <c r="N40" s="27" t="s">
        <v>21</v>
      </c>
      <c r="O40" s="28">
        <v>0.37633333333333335</v>
      </c>
      <c r="P40" s="10">
        <f t="shared" si="6"/>
        <v>38.137</v>
      </c>
      <c r="Q40" s="26">
        <f t="shared" si="5"/>
        <v>1</v>
      </c>
    </row>
    <row r="41" spans="1:17" x14ac:dyDescent="0.2">
      <c r="E41" s="61"/>
      <c r="F41" s="68"/>
      <c r="G41" s="68"/>
      <c r="H41" s="62"/>
      <c r="I41" s="68" t="s">
        <v>33</v>
      </c>
      <c r="J41" s="62"/>
      <c r="K41" s="5" t="s">
        <v>34</v>
      </c>
      <c r="N41" s="34"/>
      <c r="O41" s="31"/>
      <c r="P41" s="31"/>
      <c r="Q41" s="32"/>
    </row>
    <row r="42" spans="1:17" x14ac:dyDescent="0.2">
      <c r="E42" s="52" t="s">
        <v>35</v>
      </c>
      <c r="F42" s="52"/>
      <c r="G42" s="52"/>
      <c r="H42" s="52"/>
      <c r="I42" s="52">
        <v>0.09</v>
      </c>
      <c r="J42" s="49"/>
      <c r="K42" s="9"/>
      <c r="N42" s="15"/>
      <c r="O42" s="14"/>
      <c r="P42" s="14"/>
      <c r="Q42" s="29"/>
    </row>
    <row r="43" spans="1:17" x14ac:dyDescent="0.2">
      <c r="E43" s="52" t="s">
        <v>36</v>
      </c>
      <c r="F43" s="52"/>
      <c r="G43" s="52"/>
      <c r="H43" s="52"/>
      <c r="I43" s="63">
        <f>SUM(C8,C15,C16,C17,C21,C22,C23,C24:C28,F8,F15:F17,F21:F28,I8,I15:I17,I21:I28)</f>
        <v>115.09999999999998</v>
      </c>
      <c r="J43" s="64"/>
      <c r="K43" s="9" t="s">
        <v>37</v>
      </c>
      <c r="N43" s="15"/>
      <c r="O43" s="14"/>
      <c r="P43" s="14"/>
      <c r="Q43" s="29"/>
    </row>
    <row r="44" spans="1:17" x14ac:dyDescent="0.2">
      <c r="E44" s="52" t="s">
        <v>38</v>
      </c>
      <c r="F44" s="52"/>
      <c r="G44" s="52"/>
      <c r="H44" s="52"/>
      <c r="I44" s="53">
        <f>SUM(E8,E15:E17,E21:E28,H8,H15:H17,H21:H28,K8,K15:K17,K21:K28)</f>
        <v>114.411</v>
      </c>
      <c r="J44" s="64"/>
      <c r="K44" s="9" t="s">
        <v>37</v>
      </c>
      <c r="N44" s="15"/>
      <c r="O44" s="15"/>
      <c r="P44" s="14"/>
      <c r="Q44" s="29"/>
    </row>
    <row r="45" spans="1:17" x14ac:dyDescent="0.2">
      <c r="E45" s="52" t="s">
        <v>39</v>
      </c>
      <c r="F45" s="52"/>
      <c r="G45" s="52"/>
      <c r="H45" s="52"/>
      <c r="I45" s="53">
        <f>I44/3</f>
        <v>38.137</v>
      </c>
      <c r="J45" s="54"/>
      <c r="K45" s="9" t="s">
        <v>37</v>
      </c>
      <c r="N45" s="15"/>
      <c r="O45" s="15"/>
      <c r="P45" s="14"/>
      <c r="Q45" s="29"/>
    </row>
    <row r="46" spans="1:17" x14ac:dyDescent="0.2">
      <c r="E46" s="52" t="s">
        <v>49</v>
      </c>
      <c r="F46" s="52"/>
      <c r="G46" s="52"/>
      <c r="H46" s="52"/>
      <c r="I46" s="53">
        <f>I45*(1+I42)</f>
        <v>41.569330000000001</v>
      </c>
      <c r="J46" s="54"/>
      <c r="K46" s="9" t="s">
        <v>37</v>
      </c>
      <c r="N46" s="15"/>
      <c r="O46" s="15"/>
      <c r="P46" s="14"/>
      <c r="Q46" s="29"/>
    </row>
    <row r="47" spans="1:17" x14ac:dyDescent="0.2">
      <c r="E47" s="52" t="s">
        <v>40</v>
      </c>
      <c r="F47" s="52"/>
      <c r="G47" s="52"/>
      <c r="H47" s="52"/>
      <c r="I47" s="55">
        <f>(C37*60)/I45</f>
        <v>12.586202375645698</v>
      </c>
      <c r="J47" s="56"/>
      <c r="K47" s="9" t="s">
        <v>41</v>
      </c>
      <c r="N47" s="15"/>
      <c r="O47" s="14"/>
      <c r="P47" s="14"/>
      <c r="Q47" s="29"/>
    </row>
    <row r="48" spans="1:17" x14ac:dyDescent="0.2">
      <c r="N48" s="15"/>
      <c r="O48" s="15"/>
      <c r="P48" s="14"/>
      <c r="Q48" s="29"/>
    </row>
    <row r="49" spans="1:17" x14ac:dyDescent="0.2">
      <c r="A49" s="57" t="s">
        <v>4</v>
      </c>
      <c r="B49" s="58"/>
      <c r="N49" s="15"/>
      <c r="O49" s="14"/>
      <c r="P49" s="14"/>
      <c r="Q49" s="29"/>
    </row>
    <row r="50" spans="1:17" x14ac:dyDescent="0.2">
      <c r="A50" s="59"/>
      <c r="B50" s="60"/>
    </row>
    <row r="51" spans="1:17" x14ac:dyDescent="0.2">
      <c r="A51" s="61"/>
      <c r="B51" s="62"/>
    </row>
    <row r="52" spans="1:17" x14ac:dyDescent="0.2">
      <c r="A52" s="4">
        <v>1</v>
      </c>
      <c r="B52" s="5" t="s">
        <v>11</v>
      </c>
      <c r="N52" s="15"/>
      <c r="O52" s="14"/>
    </row>
    <row r="53" spans="1:17" x14ac:dyDescent="0.2">
      <c r="A53" s="21">
        <v>2</v>
      </c>
      <c r="B53" s="9" t="s">
        <v>30</v>
      </c>
      <c r="N53" s="15"/>
      <c r="O53" s="14"/>
    </row>
    <row r="54" spans="1:17" x14ac:dyDescent="0.2">
      <c r="A54" s="21">
        <v>3</v>
      </c>
      <c r="B54" s="9" t="s">
        <v>16</v>
      </c>
      <c r="N54" s="15"/>
      <c r="O54" s="15"/>
    </row>
    <row r="55" spans="1:17" x14ac:dyDescent="0.2">
      <c r="A55" s="21">
        <v>4</v>
      </c>
      <c r="B55" s="9" t="s">
        <v>17</v>
      </c>
      <c r="N55" s="15"/>
      <c r="O55" s="14"/>
    </row>
    <row r="56" spans="1:17" x14ac:dyDescent="0.2">
      <c r="A56" s="21">
        <v>5</v>
      </c>
      <c r="B56" s="9" t="s">
        <v>21</v>
      </c>
      <c r="N56" s="15"/>
      <c r="O56" s="14"/>
    </row>
    <row r="57" spans="1:17" x14ac:dyDescent="0.2">
      <c r="A57" s="21">
        <v>6</v>
      </c>
      <c r="B57" s="9" t="s">
        <v>22</v>
      </c>
      <c r="N57" s="15"/>
      <c r="O57" s="15"/>
    </row>
    <row r="58" spans="1:17" x14ac:dyDescent="0.2">
      <c r="A58" s="21">
        <v>7</v>
      </c>
      <c r="B58" s="9" t="s">
        <v>23</v>
      </c>
      <c r="N58" s="15"/>
      <c r="O58" s="14"/>
    </row>
    <row r="59" spans="1:17" x14ac:dyDescent="0.2">
      <c r="A59" s="21">
        <v>8</v>
      </c>
      <c r="B59" s="9" t="s">
        <v>24</v>
      </c>
      <c r="N59" s="15"/>
      <c r="O59" s="14"/>
    </row>
    <row r="60" spans="1:17" x14ac:dyDescent="0.2">
      <c r="A60" s="21">
        <v>9</v>
      </c>
      <c r="B60" s="18" t="s">
        <v>25</v>
      </c>
      <c r="N60" s="15"/>
      <c r="O60" s="14"/>
    </row>
    <row r="61" spans="1:17" x14ac:dyDescent="0.2">
      <c r="A61" s="21">
        <v>10</v>
      </c>
      <c r="B61" s="18" t="s">
        <v>26</v>
      </c>
      <c r="N61" s="15"/>
      <c r="O61" s="14"/>
    </row>
    <row r="62" spans="1:17" x14ac:dyDescent="0.2">
      <c r="A62" s="22">
        <v>11</v>
      </c>
      <c r="B62" s="37" t="s">
        <v>27</v>
      </c>
      <c r="N62" s="33"/>
      <c r="O62" s="14"/>
    </row>
    <row r="63" spans="1:17" x14ac:dyDescent="0.2">
      <c r="A63" s="23"/>
      <c r="B63" s="30"/>
      <c r="N63" s="15"/>
      <c r="O63" s="14"/>
    </row>
    <row r="64" spans="1:17" x14ac:dyDescent="0.2">
      <c r="A64" s="24"/>
      <c r="B64" s="15"/>
      <c r="N64" s="33"/>
      <c r="O64" s="14"/>
    </row>
    <row r="65" spans="14:15" x14ac:dyDescent="0.2">
      <c r="N65" s="15"/>
      <c r="O65" s="14"/>
    </row>
    <row r="66" spans="14:15" x14ac:dyDescent="0.2">
      <c r="N66" s="33"/>
      <c r="O66" s="14"/>
    </row>
    <row r="67" spans="14:15" x14ac:dyDescent="0.2">
      <c r="N67" s="15"/>
      <c r="O67" s="14"/>
    </row>
    <row r="68" spans="14:15" x14ac:dyDescent="0.2">
      <c r="N68" s="15"/>
      <c r="O68" s="14"/>
    </row>
    <row r="69" spans="14:15" x14ac:dyDescent="0.2">
      <c r="N69" s="15"/>
      <c r="O69" s="14"/>
    </row>
  </sheetData>
  <sortState xmlns:xlrd2="http://schemas.microsoft.com/office/spreadsheetml/2017/richdata2" ref="N2:Q22">
    <sortCondition descending="1" ref="O2:O22"/>
  </sortState>
  <mergeCells count="41">
    <mergeCell ref="E35:H35"/>
    <mergeCell ref="I35:J35"/>
    <mergeCell ref="E36:H36"/>
    <mergeCell ref="I36:J36"/>
    <mergeCell ref="R6:T6"/>
    <mergeCell ref="C5:K5"/>
    <mergeCell ref="E32:H32"/>
    <mergeCell ref="I32:J32"/>
    <mergeCell ref="E33:H33"/>
    <mergeCell ref="I33:J33"/>
    <mergeCell ref="F6:H6"/>
    <mergeCell ref="I6:K6"/>
    <mergeCell ref="E31:K31"/>
    <mergeCell ref="C2:E2"/>
    <mergeCell ref="C3:E3"/>
    <mergeCell ref="C4:E4"/>
    <mergeCell ref="A5:B7"/>
    <mergeCell ref="C6:E6"/>
    <mergeCell ref="A49:B51"/>
    <mergeCell ref="E43:H43"/>
    <mergeCell ref="I43:J43"/>
    <mergeCell ref="E44:H44"/>
    <mergeCell ref="I44:J44"/>
    <mergeCell ref="E45:H45"/>
    <mergeCell ref="I45:J45"/>
    <mergeCell ref="AD25:AG25"/>
    <mergeCell ref="E46:H46"/>
    <mergeCell ref="I46:J46"/>
    <mergeCell ref="E47:H47"/>
    <mergeCell ref="I47:J47"/>
    <mergeCell ref="E40:K40"/>
    <mergeCell ref="E41:H41"/>
    <mergeCell ref="I41:J41"/>
    <mergeCell ref="E42:H42"/>
    <mergeCell ref="I42:J42"/>
    <mergeCell ref="E37:H37"/>
    <mergeCell ref="I37:J37"/>
    <mergeCell ref="E38:H38"/>
    <mergeCell ref="I38:J38"/>
    <mergeCell ref="E34:H34"/>
    <mergeCell ref="I34:J34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129B-0181-F74C-B9F3-6401B86CD5B4}">
  <sheetPr>
    <outlinePr summaryBelow="0" summaryRight="0"/>
  </sheetPr>
  <dimension ref="A1:D8"/>
  <sheetViews>
    <sheetView workbookViewId="0"/>
  </sheetViews>
  <sheetFormatPr baseColWidth="10" defaultColWidth="13.1640625" defaultRowHeight="15" customHeight="1" x14ac:dyDescent="0.2"/>
  <cols>
    <col min="1" max="16384" width="13.1640625" style="38"/>
  </cols>
  <sheetData>
    <row r="1" spans="1:4" x14ac:dyDescent="0.2">
      <c r="A1" s="40"/>
      <c r="B1" s="42" t="s">
        <v>31</v>
      </c>
      <c r="C1" s="42" t="s">
        <v>32</v>
      </c>
      <c r="D1" s="42" t="s">
        <v>44</v>
      </c>
    </row>
    <row r="2" spans="1:4" x14ac:dyDescent="0.2">
      <c r="A2" s="42" t="s">
        <v>59</v>
      </c>
      <c r="B2" s="42">
        <v>0</v>
      </c>
      <c r="C2" s="42">
        <v>0</v>
      </c>
      <c r="D2" s="42">
        <v>1.5</v>
      </c>
    </row>
    <row r="3" spans="1:4" x14ac:dyDescent="0.2">
      <c r="A3" s="42" t="s">
        <v>58</v>
      </c>
      <c r="B3" s="42">
        <v>12</v>
      </c>
      <c r="C3" s="42">
        <v>7.5</v>
      </c>
      <c r="D3" s="42">
        <v>2</v>
      </c>
    </row>
    <row r="4" spans="1:4" x14ac:dyDescent="0.2">
      <c r="A4" s="42" t="s">
        <v>57</v>
      </c>
      <c r="B4" s="42">
        <v>7</v>
      </c>
      <c r="C4" s="42">
        <v>4.5</v>
      </c>
      <c r="D4" s="42">
        <v>4</v>
      </c>
    </row>
    <row r="5" spans="1:4" x14ac:dyDescent="0.2">
      <c r="A5" s="42" t="s">
        <v>56</v>
      </c>
      <c r="B5" s="42">
        <v>12</v>
      </c>
      <c r="C5" s="42">
        <v>4.5</v>
      </c>
      <c r="D5" s="42">
        <v>4</v>
      </c>
    </row>
    <row r="6" spans="1:4" x14ac:dyDescent="0.2">
      <c r="A6" s="42" t="s">
        <v>55</v>
      </c>
      <c r="B6" s="42">
        <v>9</v>
      </c>
      <c r="C6" s="42">
        <v>3</v>
      </c>
      <c r="D6" s="42">
        <v>4</v>
      </c>
    </row>
    <row r="8" spans="1:4" x14ac:dyDescent="0.2">
      <c r="A8" s="41" t="s">
        <v>54</v>
      </c>
      <c r="B8" s="40">
        <f>AVERAGE(B2:B6)</f>
        <v>8</v>
      </c>
      <c r="C8" s="40">
        <f>AVERAGE(C2:C6)</f>
        <v>3.9</v>
      </c>
      <c r="D8" s="39">
        <f>AVERAGE(D2:D6)</f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B77D-2F7E-8143-821C-AFA949C5EFA7}">
  <sheetPr>
    <outlinePr summaryBelow="0" summaryRight="0"/>
  </sheetPr>
  <dimension ref="A1:D23"/>
  <sheetViews>
    <sheetView workbookViewId="0">
      <selection activeCell="N19" sqref="N19"/>
    </sheetView>
  </sheetViews>
  <sheetFormatPr baseColWidth="10" defaultColWidth="13.1640625" defaultRowHeight="15" customHeight="1" x14ac:dyDescent="0.2"/>
  <cols>
    <col min="1" max="1" width="19.6640625" style="38" customWidth="1"/>
    <col min="2" max="16384" width="13.1640625" style="38"/>
  </cols>
  <sheetData>
    <row r="1" spans="1:4" x14ac:dyDescent="0.2">
      <c r="A1" s="45"/>
      <c r="B1" s="46" t="s">
        <v>31</v>
      </c>
      <c r="C1" s="46" t="s">
        <v>74</v>
      </c>
      <c r="D1" s="47" t="s">
        <v>44</v>
      </c>
    </row>
    <row r="2" spans="1:4" x14ac:dyDescent="0.2">
      <c r="A2" s="46" t="s">
        <v>73</v>
      </c>
      <c r="B2" s="46">
        <v>5.03</v>
      </c>
      <c r="C2" s="46">
        <v>11.66</v>
      </c>
      <c r="D2" s="47">
        <v>17.3</v>
      </c>
    </row>
    <row r="3" spans="1:4" x14ac:dyDescent="0.2">
      <c r="A3" s="46" t="s">
        <v>72</v>
      </c>
      <c r="B3" s="47">
        <v>22</v>
      </c>
      <c r="C3" s="47">
        <v>20</v>
      </c>
      <c r="D3" s="47">
        <v>18</v>
      </c>
    </row>
    <row r="6" spans="1:4" x14ac:dyDescent="0.2">
      <c r="A6" s="46" t="s">
        <v>71</v>
      </c>
      <c r="B6" s="47">
        <f>AVERAGE(B2:D2)</f>
        <v>11.33</v>
      </c>
    </row>
    <row r="7" spans="1:4" x14ac:dyDescent="0.2">
      <c r="A7" s="46" t="s">
        <v>70</v>
      </c>
      <c r="B7" s="47">
        <f>AVERAGE(B3:D3)</f>
        <v>20</v>
      </c>
    </row>
    <row r="8" spans="1:4" ht="15" customHeight="1" x14ac:dyDescent="0.2">
      <c r="A8" s="45"/>
      <c r="B8" s="45"/>
    </row>
    <row r="9" spans="1:4" x14ac:dyDescent="0.2">
      <c r="A9" s="46" t="s">
        <v>69</v>
      </c>
      <c r="B9" s="47">
        <f>SUM(B6:B7)</f>
        <v>31.33</v>
      </c>
    </row>
    <row r="10" spans="1:4" ht="15" customHeight="1" x14ac:dyDescent="0.2">
      <c r="A10" s="45"/>
      <c r="B10" s="45"/>
    </row>
    <row r="11" spans="1:4" ht="15" customHeight="1" x14ac:dyDescent="0.2">
      <c r="A11" s="45"/>
      <c r="B11" s="45"/>
    </row>
    <row r="12" spans="1:4" x14ac:dyDescent="0.2">
      <c r="A12" s="46" t="s">
        <v>68</v>
      </c>
      <c r="B12" s="47">
        <v>8</v>
      </c>
    </row>
    <row r="13" spans="1:4" x14ac:dyDescent="0.2">
      <c r="A13" s="47" t="s">
        <v>67</v>
      </c>
      <c r="B13" s="47">
        <f>B12*60</f>
        <v>480</v>
      </c>
    </row>
    <row r="14" spans="1:4" x14ac:dyDescent="0.2">
      <c r="A14" s="47" t="s">
        <v>66</v>
      </c>
      <c r="B14" s="47">
        <v>3</v>
      </c>
    </row>
    <row r="15" spans="1:4" ht="15" customHeight="1" x14ac:dyDescent="0.2">
      <c r="A15" s="45"/>
      <c r="B15" s="45"/>
    </row>
    <row r="16" spans="1:4" x14ac:dyDescent="0.2">
      <c r="A16" s="47" t="s">
        <v>65</v>
      </c>
      <c r="B16" s="48">
        <f>B13/B9</f>
        <v>15.320778806255985</v>
      </c>
    </row>
    <row r="17" spans="1:2" x14ac:dyDescent="0.2">
      <c r="A17" s="47" t="s">
        <v>64</v>
      </c>
      <c r="B17" s="48">
        <f>B16*B14</f>
        <v>45.962336418767954</v>
      </c>
    </row>
    <row r="18" spans="1:2" x14ac:dyDescent="0.2">
      <c r="A18" s="45"/>
      <c r="B18" s="47" t="s">
        <v>63</v>
      </c>
    </row>
    <row r="19" spans="1:2" ht="15" customHeight="1" x14ac:dyDescent="0.2">
      <c r="A19" s="45"/>
      <c r="B19" s="45"/>
    </row>
    <row r="20" spans="1:2" x14ac:dyDescent="0.2">
      <c r="A20" s="46" t="s">
        <v>62</v>
      </c>
      <c r="B20" s="47">
        <v>200</v>
      </c>
    </row>
    <row r="21" spans="1:2" x14ac:dyDescent="0.2">
      <c r="A21" s="47" t="s">
        <v>61</v>
      </c>
      <c r="B21" s="47">
        <v>13</v>
      </c>
    </row>
    <row r="23" spans="1:2" x14ac:dyDescent="0.2">
      <c r="A23" s="44" t="s">
        <v>60</v>
      </c>
      <c r="B23" s="43">
        <f>B17/(B20+B21*B12*B14)</f>
        <v>8.977018831790616E-2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Study</vt:lpstr>
      <vt:lpstr>Layout Distance</vt:lpstr>
      <vt:lpstr>Pizza Productivity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2020-10-15T04:21:38Z</dcterms:created>
  <dcterms:modified xsi:type="dcterms:W3CDTF">2020-11-23T07:34:11Z</dcterms:modified>
</cp:coreProperties>
</file>