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30" i="1"/>
  <c r="M33" s="1"/>
  <c r="L30"/>
  <c r="J30"/>
  <c r="G30"/>
  <c r="G33" s="1"/>
  <c r="F30"/>
  <c r="D30"/>
  <c r="B30"/>
  <c r="C30" s="1"/>
  <c r="L15"/>
  <c r="H15"/>
  <c r="H18" s="1"/>
  <c r="G15"/>
  <c r="D15"/>
  <c r="E15"/>
  <c r="C15"/>
  <c r="L5"/>
  <c r="M5"/>
  <c r="E10"/>
  <c r="D5"/>
  <c r="E5" s="1"/>
  <c r="M6"/>
  <c r="L6"/>
  <c r="E6"/>
  <c r="D6"/>
  <c r="F32"/>
  <c r="F37"/>
  <c r="F38"/>
  <c r="J37"/>
  <c r="J36"/>
  <c r="J32"/>
  <c r="B38"/>
  <c r="D38" s="1"/>
  <c r="B37"/>
  <c r="C37" s="1"/>
  <c r="B32"/>
  <c r="D32" s="1"/>
  <c r="L37"/>
  <c r="L36"/>
  <c r="L32"/>
  <c r="L31"/>
  <c r="F31"/>
  <c r="C31"/>
  <c r="D31"/>
  <c r="G21"/>
  <c r="L21"/>
  <c r="M21" s="1"/>
  <c r="L20"/>
  <c r="G20"/>
  <c r="L17"/>
  <c r="G17"/>
  <c r="H20" s="1"/>
  <c r="D21"/>
  <c r="D16"/>
  <c r="C16"/>
  <c r="E16" s="1"/>
  <c r="C21"/>
  <c r="E21" s="1"/>
  <c r="C17"/>
  <c r="E17" s="1"/>
  <c r="C20"/>
  <c r="E20" s="1"/>
  <c r="L16"/>
  <c r="M15" s="1"/>
  <c r="G16"/>
  <c r="L9"/>
  <c r="D9"/>
  <c r="L8"/>
  <c r="D8"/>
  <c r="L7"/>
  <c r="D7"/>
  <c r="M18" l="1"/>
  <c r="M20"/>
  <c r="M17"/>
  <c r="H17"/>
  <c r="M37"/>
  <c r="H21"/>
  <c r="D37"/>
  <c r="C38"/>
  <c r="C32"/>
  <c r="G32"/>
  <c r="G38"/>
  <c r="G37"/>
  <c r="M32"/>
  <c r="M36"/>
  <c r="D17"/>
  <c r="D20"/>
  <c r="M8"/>
  <c r="E8"/>
  <c r="M9"/>
  <c r="M10" s="1"/>
  <c r="E9"/>
</calcChain>
</file>

<file path=xl/sharedStrings.xml><?xml version="1.0" encoding="utf-8"?>
<sst xmlns="http://schemas.openxmlformats.org/spreadsheetml/2006/main" count="37" uniqueCount="17">
  <si>
    <t>Расчет коэффициента реактиввности по температуре топлива(Getera)</t>
  </si>
  <si>
    <t>delta T</t>
  </si>
  <si>
    <t>keff</t>
  </si>
  <si>
    <t>alphaTtop</t>
  </si>
  <si>
    <t>ro</t>
  </si>
  <si>
    <t>Расчет коэффициента реактиввности по температуре топлива(Scetch)</t>
  </si>
  <si>
    <t>Расчет коэффициента реактиввности по температуре теплоносителя(Scetch)</t>
  </si>
  <si>
    <t>N(H)</t>
  </si>
  <si>
    <t>N(O)</t>
  </si>
  <si>
    <t>Расчет коэффициента реактивности по температуре теплоносителя(Getera)</t>
  </si>
  <si>
    <t>alphaTtep</t>
  </si>
  <si>
    <t>Расчет коэффициента реактивности по плотности теплоносителя(Getera)</t>
  </si>
  <si>
    <t>alphaRotep</t>
  </si>
  <si>
    <t>react</t>
  </si>
  <si>
    <t>Расчет коэффициента реактиввности по плотности теплоносителя(Scetch)</t>
  </si>
  <si>
    <t>640 K</t>
  </si>
  <si>
    <t>290 grad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</si>
</sst>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7" xfId="0" applyFill="1" applyBorder="1"/>
    <xf numFmtId="0" fontId="0" fillId="0" borderId="8" xfId="0" applyBorder="1"/>
    <xf numFmtId="0" fontId="0" fillId="2" borderId="5" xfId="0" applyFill="1" applyBorder="1"/>
    <xf numFmtId="0" fontId="0" fillId="4" borderId="8" xfId="0" applyFill="1" applyBorder="1"/>
    <xf numFmtId="11" fontId="0" fillId="2" borderId="0" xfId="0" applyNumberFormat="1" applyFill="1" applyBorder="1"/>
    <xf numFmtId="11" fontId="0" fillId="4" borderId="7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8"/>
  <sheetViews>
    <sheetView tabSelected="1" workbookViewId="0">
      <selection activeCell="L40" sqref="L40"/>
    </sheetView>
  </sheetViews>
  <sheetFormatPr defaultRowHeight="14.4"/>
  <cols>
    <col min="1" max="1" width="7.88671875" customWidth="1"/>
    <col min="4" max="4" width="10.109375" customWidth="1"/>
    <col min="5" max="5" width="12.6640625" bestFit="1" customWidth="1"/>
    <col min="7" max="7" width="16.6640625" customWidth="1"/>
    <col min="8" max="8" width="12.6640625" bestFit="1" customWidth="1"/>
    <col min="13" max="13" width="11" customWidth="1"/>
    <col min="16" max="16" width="11.109375" customWidth="1"/>
  </cols>
  <sheetData>
    <row r="3" spans="1:16">
      <c r="B3" s="3" t="s">
        <v>0</v>
      </c>
      <c r="C3" s="4"/>
      <c r="D3" s="4"/>
      <c r="E3" s="4"/>
      <c r="F3" s="4"/>
      <c r="G3" s="5"/>
      <c r="J3" s="3" t="s">
        <v>5</v>
      </c>
      <c r="K3" s="4"/>
      <c r="L3" s="4"/>
      <c r="M3" s="4"/>
      <c r="N3" s="4"/>
      <c r="O3" s="4"/>
      <c r="P3" s="5"/>
    </row>
    <row r="4" spans="1:16">
      <c r="B4" s="6" t="s">
        <v>1</v>
      </c>
      <c r="C4" s="7" t="s">
        <v>2</v>
      </c>
      <c r="D4" s="7" t="s">
        <v>13</v>
      </c>
      <c r="E4" s="8" t="s">
        <v>3</v>
      </c>
      <c r="F4" s="7"/>
      <c r="G4" s="9"/>
      <c r="J4" s="6" t="s">
        <v>1</v>
      </c>
      <c r="K4" s="7" t="s">
        <v>2</v>
      </c>
      <c r="L4" s="7" t="s">
        <v>13</v>
      </c>
      <c r="M4" s="8" t="s">
        <v>3</v>
      </c>
      <c r="N4" s="7"/>
      <c r="O4" s="7"/>
      <c r="P4" s="9"/>
    </row>
    <row r="5" spans="1:16">
      <c r="B5" s="6">
        <v>-100</v>
      </c>
      <c r="C5" s="7">
        <v>1.11911</v>
      </c>
      <c r="D5" s="7">
        <f xml:space="preserve"> (C5 - 1) / C5</f>
        <v>0.10643279034232564</v>
      </c>
      <c r="E5" s="8">
        <f>(D6-D5)/(B6-B5)</f>
        <v>-1.8383525190638628E-5</v>
      </c>
      <c r="F5" s="7"/>
      <c r="G5" s="9"/>
      <c r="J5" s="6">
        <v>-100</v>
      </c>
      <c r="K5" s="7">
        <v>1.0212000000000001</v>
      </c>
      <c r="L5" s="7">
        <f xml:space="preserve"> (K5 - 1) / K5</f>
        <v>2.0759890325107819E-2</v>
      </c>
      <c r="M5" s="8">
        <f>(L6-L5)/(J6-J5)</f>
        <v>-2.9290532125514634E-5</v>
      </c>
      <c r="N5" s="7"/>
      <c r="O5" s="7"/>
      <c r="P5" s="9"/>
    </row>
    <row r="6" spans="1:16">
      <c r="B6" s="6">
        <v>-50</v>
      </c>
      <c r="C6" s="7">
        <v>1.1179600000000001</v>
      </c>
      <c r="D6" s="7">
        <f xml:space="preserve"> (C6 - 1) / C6</f>
        <v>0.10551361408279371</v>
      </c>
      <c r="E6" s="8">
        <f>(D7-D6)/(B7-B6)</f>
        <v>-1.6657698695591862E-5</v>
      </c>
      <c r="F6" s="7"/>
      <c r="G6" s="9"/>
      <c r="J6" s="6">
        <v>-50</v>
      </c>
      <c r="K6" s="7">
        <v>1.0196750000000001</v>
      </c>
      <c r="L6" s="7">
        <f xml:space="preserve"> (K6 - 1) / K6</f>
        <v>1.9295363718832087E-2</v>
      </c>
      <c r="M6" s="8">
        <f>(L7-L6)/(J7-J6)</f>
        <v>-2.6561858112606751E-5</v>
      </c>
      <c r="N6" s="7"/>
      <c r="O6" s="7"/>
      <c r="P6" s="9"/>
    </row>
    <row r="7" spans="1:16">
      <c r="A7" t="s">
        <v>15</v>
      </c>
      <c r="B7" s="6">
        <v>0</v>
      </c>
      <c r="C7" s="7">
        <v>1.1169199999999999</v>
      </c>
      <c r="D7" s="7">
        <f xml:space="preserve"> (C7 - 1) / C7</f>
        <v>0.10468072914801411</v>
      </c>
      <c r="E7" s="8"/>
      <c r="F7" s="7"/>
      <c r="G7" s="9"/>
      <c r="J7" s="6">
        <v>0</v>
      </c>
      <c r="K7" s="7">
        <v>1.0182960000000001</v>
      </c>
      <c r="L7" s="7">
        <f xml:space="preserve"> (K7 - 1) / K7</f>
        <v>1.7967270813201749E-2</v>
      </c>
      <c r="M7" s="8"/>
      <c r="N7" s="7"/>
      <c r="O7" s="7"/>
      <c r="P7" s="9"/>
    </row>
    <row r="8" spans="1:16">
      <c r="B8" s="6">
        <v>50</v>
      </c>
      <c r="C8" s="7">
        <v>1.1159699999999999</v>
      </c>
      <c r="D8" s="7">
        <f xml:space="preserve"> (C8 - 1) / C8</f>
        <v>0.10391856411910706</v>
      </c>
      <c r="E8" s="8">
        <f>(D7-D8)/(B7-B8)</f>
        <v>-1.5243300578141051E-5</v>
      </c>
      <c r="F8" s="7"/>
      <c r="G8" s="9"/>
      <c r="J8" s="6">
        <v>50</v>
      </c>
      <c r="K8" s="7">
        <v>1.0170349999999999</v>
      </c>
      <c r="L8" s="7">
        <f xml:space="preserve"> (K8 - 1) / K8</f>
        <v>1.6749669382076244E-2</v>
      </c>
      <c r="M8" s="8">
        <f>(L7-L8)/(J7-J8)</f>
        <v>-2.435202862251011E-5</v>
      </c>
      <c r="N8" s="7"/>
      <c r="O8" s="7"/>
      <c r="P8" s="9"/>
    </row>
    <row r="9" spans="1:16">
      <c r="B9" s="6">
        <v>100</v>
      </c>
      <c r="C9" s="7">
        <v>1.1150899999999999</v>
      </c>
      <c r="D9" s="7">
        <f xml:space="preserve"> (C9 - 1) / C9</f>
        <v>0.10321139997668342</v>
      </c>
      <c r="E9" s="8">
        <f>(D8-D9)/(B8-B9)</f>
        <v>-1.4143282848472771E-5</v>
      </c>
      <c r="F9" s="7"/>
      <c r="G9" s="9"/>
      <c r="J9" s="6">
        <v>100</v>
      </c>
      <c r="K9" s="7">
        <v>1.0158830000000001</v>
      </c>
      <c r="L9" s="7">
        <f xml:space="preserve"> (K9 - 1) / K9</f>
        <v>1.5634674465465109E-2</v>
      </c>
      <c r="M9" s="8">
        <f>(L8-L9)/(J8-J9)</f>
        <v>-2.2299898332222708E-5</v>
      </c>
      <c r="N9" s="7"/>
      <c r="O9" s="7"/>
      <c r="P9" s="9"/>
    </row>
    <row r="10" spans="1:16">
      <c r="B10" s="10"/>
      <c r="C10" s="11"/>
      <c r="D10" s="11"/>
      <c r="E10" s="12">
        <f>SUM(E5:E9) / 4</f>
        <v>-1.6106951828211078E-5</v>
      </c>
      <c r="F10" s="11"/>
      <c r="G10" s="13"/>
      <c r="J10" s="10"/>
      <c r="K10" s="11"/>
      <c r="L10" s="11"/>
      <c r="M10" s="12">
        <f>SUM(M5:M9) / 4</f>
        <v>-2.5626079298213549E-5</v>
      </c>
      <c r="N10" s="11"/>
      <c r="O10" s="11"/>
      <c r="P10" s="13"/>
    </row>
    <row r="13" spans="1:16">
      <c r="B13" s="3" t="s">
        <v>9</v>
      </c>
      <c r="C13" s="4"/>
      <c r="D13" s="4"/>
      <c r="E13" s="4"/>
      <c r="F13" s="4"/>
      <c r="G13" s="4"/>
      <c r="H13" s="5"/>
      <c r="J13" s="3" t="s">
        <v>6</v>
      </c>
      <c r="K13" s="4"/>
      <c r="L13" s="4"/>
      <c r="M13" s="4"/>
      <c r="N13" s="4"/>
      <c r="O13" s="4"/>
      <c r="P13" s="5"/>
    </row>
    <row r="14" spans="1:16">
      <c r="B14" s="6" t="s">
        <v>1</v>
      </c>
      <c r="C14" s="7" t="s">
        <v>4</v>
      </c>
      <c r="D14" s="7" t="s">
        <v>7</v>
      </c>
      <c r="E14" s="7" t="s">
        <v>8</v>
      </c>
      <c r="F14" s="7" t="s">
        <v>2</v>
      </c>
      <c r="G14" s="7" t="s">
        <v>13</v>
      </c>
      <c r="H14" s="14" t="s">
        <v>10</v>
      </c>
      <c r="J14" s="6" t="s">
        <v>1</v>
      </c>
      <c r="K14" s="7" t="s">
        <v>2</v>
      </c>
      <c r="L14" s="7" t="s">
        <v>13</v>
      </c>
      <c r="M14" s="8" t="s">
        <v>10</v>
      </c>
      <c r="N14" s="7"/>
      <c r="O14" s="7"/>
      <c r="P14" s="9"/>
    </row>
    <row r="15" spans="1:16">
      <c r="B15" s="6">
        <v>-10</v>
      </c>
      <c r="C15" s="7">
        <f>(1.3155)^-1</f>
        <v>0.7601672367920943</v>
      </c>
      <c r="D15" s="7">
        <f>C15*6.02*10^23 / 18 *2 *1E-24</f>
        <v>5.0846741838760076E-2</v>
      </c>
      <c r="E15" s="7">
        <f>C15*6.02*10^23 / 18 * 1E-24</f>
        <v>2.5423370919380038E-2</v>
      </c>
      <c r="F15" s="7">
        <v>1.11866</v>
      </c>
      <c r="G15" s="7">
        <f xml:space="preserve"> (F15 - 1) / F15</f>
        <v>0.10607333774337152</v>
      </c>
      <c r="H15" s="14">
        <f>(G16-G15)/(B16-B15)</f>
        <v>-4.31725036327546E-5</v>
      </c>
      <c r="J15" s="6">
        <v>-10</v>
      </c>
      <c r="K15" s="7">
        <v>1.022243</v>
      </c>
      <c r="L15" s="7">
        <f xml:space="preserve"> (K15 - 1) / K15</f>
        <v>2.1759014246123486E-2</v>
      </c>
      <c r="M15" s="16">
        <f>(L16-L15)/(J16-J15)</f>
        <v>-1.1113293860288975E-4</v>
      </c>
      <c r="N15" s="7"/>
      <c r="O15" s="7"/>
      <c r="P15" s="9"/>
    </row>
    <row r="16" spans="1:16">
      <c r="A16" t="s">
        <v>16</v>
      </c>
      <c r="B16" s="6">
        <v>0</v>
      </c>
      <c r="C16" s="7">
        <f>(1.3508)^-1</f>
        <v>0.74030204323363935</v>
      </c>
      <c r="D16" s="7">
        <f>C16*6.02*10^23 / 18 *2 *1E-24</f>
        <v>4.951798111407231E-2</v>
      </c>
      <c r="E16" s="7">
        <f>C16*6.02*10^23 / 18 * 1E-24</f>
        <v>2.4758990557036155E-2</v>
      </c>
      <c r="F16" s="7">
        <v>1.11812</v>
      </c>
      <c r="G16" s="7">
        <f xml:space="preserve"> (F16 - 1) / F16</f>
        <v>0.10564161270704397</v>
      </c>
      <c r="H16" s="14"/>
      <c r="J16" s="6">
        <v>0</v>
      </c>
      <c r="K16" s="7">
        <v>1.021083</v>
      </c>
      <c r="L16" s="7">
        <f xml:space="preserve"> (K16 - 1) / K16</f>
        <v>2.0647684860094589E-2</v>
      </c>
      <c r="M16" s="16"/>
      <c r="N16" s="7"/>
      <c r="O16" s="7"/>
      <c r="P16" s="9"/>
    </row>
    <row r="17" spans="2:16">
      <c r="B17" s="6">
        <v>10</v>
      </c>
      <c r="C17" s="7">
        <f>(1.3898)^-1</f>
        <v>0.71952798963879694</v>
      </c>
      <c r="D17" s="7">
        <f>C17*6.02*10^23 / 18 *2 *1E-24</f>
        <v>4.8128427751395073E-2</v>
      </c>
      <c r="E17" s="7">
        <f>C17*6.02*10^23 / 18 * 1E-24</f>
        <v>2.4064213875697536E-2</v>
      </c>
      <c r="F17" s="7">
        <v>1.11751</v>
      </c>
      <c r="G17" s="7">
        <f xml:space="preserve"> (F17 - 1) / F17</f>
        <v>0.10515342144589311</v>
      </c>
      <c r="H17" s="14">
        <f>(G16-G17)/(B16-B17)</f>
        <v>-4.8819126115086373E-5</v>
      </c>
      <c r="J17" s="6">
        <v>10</v>
      </c>
      <c r="K17" s="7">
        <v>1.0198050000000001</v>
      </c>
      <c r="L17" s="7">
        <f xml:space="preserve"> (K17 - 1) / K17</f>
        <v>1.9420379386255286E-2</v>
      </c>
      <c r="M17" s="16">
        <f>(L16-L17)/(J16-J17)</f>
        <v>-1.2273054738393027E-4</v>
      </c>
      <c r="N17" s="7"/>
      <c r="O17" s="7"/>
      <c r="P17" s="9"/>
    </row>
    <row r="18" spans="2:16">
      <c r="B18" s="10"/>
      <c r="C18" s="11"/>
      <c r="D18" s="11"/>
      <c r="E18" s="11"/>
      <c r="F18" s="11"/>
      <c r="G18" s="11"/>
      <c r="H18" s="15">
        <f>SUM(H15:H17) / 2</f>
        <v>-4.5995814873920486E-5</v>
      </c>
      <c r="J18" s="10"/>
      <c r="K18" s="11"/>
      <c r="L18" s="11"/>
      <c r="M18" s="17">
        <f>SUM(M15:M17) / 2</f>
        <v>-1.1693174299341001E-4</v>
      </c>
      <c r="N18" s="11"/>
      <c r="O18" s="11"/>
      <c r="P18" s="13"/>
    </row>
    <row r="20" spans="2:16">
      <c r="B20">
        <v>20</v>
      </c>
      <c r="C20">
        <f>(1.4361)^-1</f>
        <v>0.69633033911287523</v>
      </c>
      <c r="D20">
        <f>C20*6.02*10^23 / 18 *2 *1E-24</f>
        <v>4.6576762682883417E-2</v>
      </c>
      <c r="E20">
        <f>C20*6.02*10^23 / 18 * 1E-24</f>
        <v>2.3288381341441709E-2</v>
      </c>
      <c r="F20">
        <v>1.11693</v>
      </c>
      <c r="G20">
        <f xml:space="preserve"> (F20 - 1) / F20</f>
        <v>0.10468874504221391</v>
      </c>
      <c r="H20" s="1">
        <f>(G17-G20)/(B17-B20)</f>
        <v>-4.6467640367919838E-5</v>
      </c>
      <c r="J20">
        <v>20</v>
      </c>
      <c r="K20">
        <v>1.0183219999999999</v>
      </c>
      <c r="L20">
        <f xml:space="preserve"> (K20 - 1) / K20</f>
        <v>1.7992344268315866E-2</v>
      </c>
      <c r="M20" s="2">
        <f>(L17-L20)/(J17-J20)</f>
        <v>-1.4280351179394196E-4</v>
      </c>
    </row>
    <row r="21" spans="2:16">
      <c r="B21">
        <v>30</v>
      </c>
      <c r="C21">
        <f>(1.4937)^-1</f>
        <v>0.66947847626698798</v>
      </c>
      <c r="D21">
        <f>C21*6.02*10^23 / 18 *2 *1E-24</f>
        <v>4.4780671412525189E-2</v>
      </c>
      <c r="E21">
        <f>C21*6.02*10^23 / 18 * 1E-24</f>
        <v>2.2390335706262594E-2</v>
      </c>
      <c r="F21">
        <v>1.1164000000000001</v>
      </c>
      <c r="G21">
        <f xml:space="preserve"> (F21 - 1) / F21</f>
        <v>0.10426370476531714</v>
      </c>
      <c r="H21" s="1">
        <f>(G20-G21)/(B20-B21)</f>
        <v>-4.2504027689677094E-5</v>
      </c>
      <c r="J21">
        <v>30</v>
      </c>
      <c r="K21">
        <v>1.0165310000000001</v>
      </c>
      <c r="L21">
        <f xml:space="preserve"> (K21 - 1) / K21</f>
        <v>1.6262170066628633E-2</v>
      </c>
      <c r="M21" s="2">
        <f>(L20-L21)/(J20-J21)</f>
        <v>-1.7301742016872338E-4</v>
      </c>
    </row>
    <row r="28" spans="2:16">
      <c r="B28" s="3" t="s">
        <v>11</v>
      </c>
      <c r="C28" s="4"/>
      <c r="D28" s="4"/>
      <c r="E28" s="4"/>
      <c r="F28" s="4"/>
      <c r="G28" s="5"/>
      <c r="J28" s="3" t="s">
        <v>14</v>
      </c>
      <c r="K28" s="4"/>
      <c r="L28" s="4"/>
      <c r="M28" s="4"/>
      <c r="N28" s="4"/>
      <c r="O28" s="4"/>
      <c r="P28" s="5"/>
    </row>
    <row r="29" spans="2:16">
      <c r="B29" s="6" t="s">
        <v>4</v>
      </c>
      <c r="C29" s="7" t="s">
        <v>7</v>
      </c>
      <c r="D29" s="7" t="s">
        <v>8</v>
      </c>
      <c r="E29" s="7" t="s">
        <v>2</v>
      </c>
      <c r="F29" s="7" t="s">
        <v>13</v>
      </c>
      <c r="G29" s="14" t="s">
        <v>12</v>
      </c>
      <c r="J29" s="6" t="s">
        <v>4</v>
      </c>
      <c r="K29" s="7" t="s">
        <v>2</v>
      </c>
      <c r="L29" s="7" t="s">
        <v>13</v>
      </c>
      <c r="M29" s="8" t="s">
        <v>10</v>
      </c>
      <c r="N29" s="7"/>
      <c r="O29" s="7"/>
      <c r="P29" s="9"/>
    </row>
    <row r="30" spans="2:16">
      <c r="B30" s="6">
        <f>0.9*B31</f>
        <v>0.62819999999999998</v>
      </c>
      <c r="C30" s="7">
        <f>B30*6.02*10^23 / 18 *2 *1E-24</f>
        <v>4.201959999999999E-2</v>
      </c>
      <c r="D30" s="7">
        <f>B30*6.02*10^23 / 18 * 1E-24</f>
        <v>2.1009799999999995E-2</v>
      </c>
      <c r="E30" s="7">
        <v>1.11616</v>
      </c>
      <c r="F30" s="7">
        <f xml:space="preserve"> (E30 - 1) / E30</f>
        <v>0.10407110091743123</v>
      </c>
      <c r="G30" s="14">
        <f>(F31-F30)/(B31-B30)</f>
        <v>9.1932800314984565E-3</v>
      </c>
      <c r="J30" s="6">
        <f>0.9*J31</f>
        <v>0.62819999999999998</v>
      </c>
      <c r="K30" s="7">
        <v>1.01362</v>
      </c>
      <c r="L30" s="7">
        <f xml:space="preserve"> (K30 - 1) / K30</f>
        <v>1.3436988220437606E-2</v>
      </c>
      <c r="M30" s="16">
        <f>(L31-L30)/(J31-J30)</f>
        <v>6.6741110082968347E-2</v>
      </c>
      <c r="N30" s="7"/>
      <c r="O30" s="7"/>
      <c r="P30" s="9"/>
    </row>
    <row r="31" spans="2:16">
      <c r="B31" s="6">
        <v>0.69799999999999995</v>
      </c>
      <c r="C31" s="7">
        <f>B31*6.02*10^23 / 18 *2 *1E-24</f>
        <v>4.6688444444444435E-2</v>
      </c>
      <c r="D31" s="7">
        <f>B31*6.02*10^23 / 18 * 1E-24</f>
        <v>2.3344222222222218E-2</v>
      </c>
      <c r="E31" s="7">
        <v>1.11696</v>
      </c>
      <c r="F31" s="7">
        <f xml:space="preserve"> (E31 - 1) / E31</f>
        <v>0.10471279186362982</v>
      </c>
      <c r="G31" s="14"/>
      <c r="J31" s="6">
        <v>0.69799999999999995</v>
      </c>
      <c r="K31" s="7">
        <v>1.018429</v>
      </c>
      <c r="L31" s="7">
        <f xml:space="preserve"> (K31 - 1) / K31</f>
        <v>1.8095517704228795E-2</v>
      </c>
      <c r="M31" s="8"/>
      <c r="N31" s="7"/>
      <c r="O31" s="7"/>
      <c r="P31" s="9"/>
    </row>
    <row r="32" spans="2:16">
      <c r="B32" s="6">
        <f>1.1*B31</f>
        <v>0.76780000000000004</v>
      </c>
      <c r="C32" s="7">
        <f>B32*6.02*10^23 / 18 *2 *1E-24</f>
        <v>5.1357288888888873E-2</v>
      </c>
      <c r="D32" s="7">
        <f>B32*6.02*10^23 / 18 * 1E-24</f>
        <v>2.5678644444444437E-2</v>
      </c>
      <c r="E32" s="7">
        <v>1.1327100000000001</v>
      </c>
      <c r="F32" s="7">
        <f xml:space="preserve"> (E32 - 1) / E32</f>
        <v>0.11716149764723548</v>
      </c>
      <c r="G32" s="14">
        <f>(F31 - F32) / (B31 - B32)</f>
        <v>0.1783482203954963</v>
      </c>
      <c r="J32" s="6">
        <f>1.1*J31</f>
        <v>0.76780000000000004</v>
      </c>
      <c r="K32" s="7">
        <v>1.0226740000000001</v>
      </c>
      <c r="L32" s="7">
        <f xml:space="preserve"> (K32 - 1) / K32</f>
        <v>2.2171288211101564E-2</v>
      </c>
      <c r="M32" s="16">
        <f>(L31-L32)/(J31-J32)</f>
        <v>5.8392127605626988E-2</v>
      </c>
      <c r="N32" s="7"/>
      <c r="O32" s="7"/>
      <c r="P32" s="9"/>
    </row>
    <row r="33" spans="2:16">
      <c r="B33" s="10"/>
      <c r="C33" s="11"/>
      <c r="D33" s="11"/>
      <c r="E33" s="11"/>
      <c r="F33" s="11"/>
      <c r="G33" s="15">
        <f>SUM(G30:G32) / 2</f>
        <v>9.3770750213497386E-2</v>
      </c>
      <c r="J33" s="10"/>
      <c r="K33" s="11"/>
      <c r="L33" s="11"/>
      <c r="M33" s="12">
        <f>SUM(M30:M32) / 2</f>
        <v>6.2566618844297664E-2</v>
      </c>
      <c r="N33" s="11"/>
      <c r="O33" s="11"/>
      <c r="P33" s="13"/>
    </row>
    <row r="36" spans="2:16">
      <c r="J36">
        <f>1.2*J31</f>
        <v>0.8375999999999999</v>
      </c>
      <c r="K36">
        <v>1.026467</v>
      </c>
      <c r="L36">
        <f xml:space="preserve"> (K36 - 1) / K36</f>
        <v>2.5784560049178413E-2</v>
      </c>
      <c r="M36" s="2">
        <f>(L32-L36)/(J32-J36)</f>
        <v>5.1766072178751517E-2</v>
      </c>
    </row>
    <row r="37" spans="2:16">
      <c r="B37">
        <f>1.2*B31</f>
        <v>0.8375999999999999</v>
      </c>
      <c r="C37">
        <f>B37*6.02*10^23 / 18 *2 *1E-24</f>
        <v>5.6026133333333318E-2</v>
      </c>
      <c r="D37">
        <f>B37*6.02*10^23 / 18 * 1E-24</f>
        <v>2.8013066666666659E-2</v>
      </c>
      <c r="E37">
        <v>1.12093</v>
      </c>
      <c r="F37">
        <f xml:space="preserve"> (E37 - 1) / E37</f>
        <v>0.10788363234100255</v>
      </c>
      <c r="G37" s="1">
        <f>(F32 - F37) / (B32 - B37)</f>
        <v>-0.13292070639302209</v>
      </c>
      <c r="J37">
        <f>1.3*J31</f>
        <v>0.90739999999999998</v>
      </c>
      <c r="K37">
        <v>1.0298940000000001</v>
      </c>
      <c r="L37">
        <f xml:space="preserve"> (K37 - 1) / K37</f>
        <v>2.9026288142274918E-2</v>
      </c>
      <c r="M37" s="2">
        <f>(L36-L37)/(J36-J37)</f>
        <v>4.6443095889634696E-2</v>
      </c>
    </row>
    <row r="38" spans="2:16">
      <c r="B38">
        <f>1.3*B31</f>
        <v>0.90739999999999998</v>
      </c>
      <c r="C38">
        <f>B38*6.02*10^23 / 18 *2 *1E-24</f>
        <v>6.069497777777777E-2</v>
      </c>
      <c r="D38">
        <f>B38*6.02*10^23 / 18 * 1E-24</f>
        <v>3.0347488888888885E-2</v>
      </c>
      <c r="E38">
        <v>1.1236900000000001</v>
      </c>
      <c r="F38">
        <f xml:space="preserve"> (E38 - 1) / E38</f>
        <v>0.11007484270572851</v>
      </c>
      <c r="G38" s="1">
        <f>(F37 - F38) / (B37 - B38)</f>
        <v>3.1392698635042321E-2</v>
      </c>
    </row>
  </sheetData>
  <mergeCells count="6">
    <mergeCell ref="B3:G3"/>
    <mergeCell ref="J3:P3"/>
    <mergeCell ref="J13:P13"/>
    <mergeCell ref="B28:G28"/>
    <mergeCell ref="J28:P28"/>
    <mergeCell ref="B13:H1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2018-03-03T11:55:03Z</dcterms:modified>
</cp:coreProperties>
</file>