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tabRatio="719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M4" i="1"/>
  <c r="M5"/>
  <c r="M6"/>
  <c r="M7"/>
  <c r="M8"/>
  <c r="M9"/>
  <c r="M10"/>
  <c r="M11"/>
  <c r="M12"/>
  <c r="M13"/>
  <c r="M14"/>
  <c r="M15"/>
  <c r="M16"/>
  <c r="M17"/>
  <c r="M18"/>
  <c r="M19"/>
  <c r="M3"/>
  <c r="L4"/>
  <c r="L5"/>
  <c r="L6"/>
  <c r="L7"/>
  <c r="L8"/>
  <c r="L9"/>
  <c r="L10"/>
  <c r="L11"/>
  <c r="L12"/>
  <c r="L13"/>
  <c r="L14"/>
  <c r="L15"/>
  <c r="L16"/>
  <c r="L17"/>
  <c r="L18"/>
  <c r="L19"/>
  <c r="L3"/>
  <c r="C3"/>
  <c r="K4"/>
  <c r="K5"/>
  <c r="K6"/>
  <c r="K7"/>
  <c r="K8"/>
  <c r="K9"/>
  <c r="K10"/>
  <c r="K11"/>
  <c r="K12"/>
  <c r="K13"/>
  <c r="K14"/>
  <c r="K15"/>
  <c r="K16"/>
  <c r="K17"/>
  <c r="K18"/>
  <c r="K19"/>
  <c r="K3"/>
  <c r="Q4"/>
  <c r="Q5"/>
  <c r="Q6"/>
  <c r="Q7"/>
  <c r="Q8"/>
  <c r="Q9"/>
  <c r="Q10"/>
  <c r="Q11"/>
  <c r="Q12"/>
  <c r="Q13"/>
  <c r="Q14"/>
  <c r="Q15"/>
  <c r="Q16"/>
  <c r="Q17"/>
  <c r="Q18"/>
  <c r="Q19"/>
  <c r="Q3"/>
  <c r="C7"/>
  <c r="C4"/>
  <c r="C6" l="1"/>
  <c r="C5"/>
  <c r="J7" l="1"/>
  <c r="J10"/>
  <c r="J14"/>
  <c r="I14"/>
  <c r="I12"/>
  <c r="I15"/>
  <c r="J12"/>
  <c r="J15"/>
  <c r="J16"/>
  <c r="J13"/>
  <c r="J3"/>
  <c r="I16"/>
  <c r="I13"/>
  <c r="J5"/>
  <c r="J9"/>
  <c r="J4"/>
  <c r="J17"/>
  <c r="J11"/>
  <c r="J6"/>
  <c r="J19"/>
  <c r="J18"/>
  <c r="J8"/>
  <c r="I6"/>
  <c r="I5"/>
  <c r="I19"/>
  <c r="I17"/>
  <c r="I4"/>
  <c r="I8"/>
  <c r="I18"/>
  <c r="I7"/>
  <c r="I11"/>
  <c r="I10"/>
  <c r="I9"/>
  <c r="I3"/>
</calcChain>
</file>

<file path=xl/sharedStrings.xml><?xml version="1.0" encoding="utf-8"?>
<sst xmlns="http://schemas.openxmlformats.org/spreadsheetml/2006/main" count="20" uniqueCount="17">
  <si>
    <r>
      <rPr>
        <sz val="11"/>
        <color theme="1"/>
        <rFont val="Calibri"/>
        <family val="2"/>
        <charset val="204"/>
      </rPr>
      <t>δ</t>
    </r>
    <r>
      <rPr>
        <sz val="10"/>
        <color theme="1"/>
        <rFont val="Calibri"/>
        <family val="2"/>
        <charset val="204"/>
      </rPr>
      <t>D2O</t>
    </r>
  </si>
  <si>
    <t>N(H)</t>
  </si>
  <si>
    <t>N(O)</t>
  </si>
  <si>
    <t>Keff</t>
  </si>
  <si>
    <t>Na</t>
  </si>
  <si>
    <t>N(D)</t>
  </si>
  <si>
    <t>пл-ть Н2O</t>
  </si>
  <si>
    <t>пл-ть D2O</t>
  </si>
  <si>
    <t>барны</t>
  </si>
  <si>
    <t xml:space="preserve"> </t>
  </si>
  <si>
    <t>Фт</t>
  </si>
  <si>
    <t>Фб</t>
  </si>
  <si>
    <t>Фт/Фб</t>
  </si>
  <si>
    <t>пл-ть смеси</t>
  </si>
  <si>
    <t>M(H2O)</t>
  </si>
  <si>
    <t>M(D2O)</t>
  </si>
  <si>
    <t>Моляр смеси</t>
  </si>
</sst>
</file>

<file path=xl/styles.xml><?xml version="1.0" encoding="utf-8"?>
<styleSheet xmlns="http://schemas.openxmlformats.org/spreadsheetml/2006/main">
  <numFmts count="1">
    <numFmt numFmtId="164" formatCode="0.00000"/>
  </numFmts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2" borderId="1" xfId="0" applyFill="1" applyBorder="1"/>
    <xf numFmtId="0" fontId="0" fillId="5" borderId="2" xfId="0" applyFill="1" applyBorder="1"/>
    <xf numFmtId="0" fontId="0" fillId="6" borderId="2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cked"/>
        <c:ser>
          <c:idx val="0"/>
          <c:order val="0"/>
          <c:tx>
            <c:v>Keff</c:v>
          </c:tx>
          <c:dPt>
            <c:idx val="11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cat>
            <c:numRef>
              <c:f>Лист1!$H$3:$H$19</c:f>
              <c:numCache>
                <c:formatCode>General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0.82399999999999995</c:v>
                </c:pt>
                <c:pt idx="12">
                  <c:v>0.82499999999999996</c:v>
                </c:pt>
                <c:pt idx="13">
                  <c:v>0.83</c:v>
                </c:pt>
                <c:pt idx="14">
                  <c:v>0.85</c:v>
                </c:pt>
                <c:pt idx="15">
                  <c:v>0.9</c:v>
                </c:pt>
                <c:pt idx="16">
                  <c:v>1</c:v>
                </c:pt>
              </c:numCache>
            </c:numRef>
          </c:cat>
          <c:val>
            <c:numRef>
              <c:f>Лист1!$N$3:$N$19</c:f>
              <c:numCache>
                <c:formatCode>0.00000</c:formatCode>
                <c:ptCount val="17"/>
                <c:pt idx="0">
                  <c:v>1.37</c:v>
                </c:pt>
                <c:pt idx="1">
                  <c:v>1.3544</c:v>
                </c:pt>
                <c:pt idx="2">
                  <c:v>1.3339700000000001</c:v>
                </c:pt>
                <c:pt idx="3">
                  <c:v>1.3092999999999999</c:v>
                </c:pt>
                <c:pt idx="4">
                  <c:v>1.2796000000000001</c:v>
                </c:pt>
                <c:pt idx="5">
                  <c:v>1.2435</c:v>
                </c:pt>
                <c:pt idx="6">
                  <c:v>1.1989000000000001</c:v>
                </c:pt>
                <c:pt idx="7">
                  <c:v>1.1427</c:v>
                </c:pt>
                <c:pt idx="8">
                  <c:v>1.0708</c:v>
                </c:pt>
                <c:pt idx="9">
                  <c:v>1.0624800000000001</c:v>
                </c:pt>
                <c:pt idx="10">
                  <c:v>1.054</c:v>
                </c:pt>
                <c:pt idx="11">
                  <c:v>1.0505</c:v>
                </c:pt>
                <c:pt idx="12">
                  <c:v>1.0496000000000001</c:v>
                </c:pt>
                <c:pt idx="13">
                  <c:v>1.0451999999999999</c:v>
                </c:pt>
                <c:pt idx="14">
                  <c:v>1.0268999999999999</c:v>
                </c:pt>
                <c:pt idx="15">
                  <c:v>0.97626000000000002</c:v>
                </c:pt>
                <c:pt idx="16">
                  <c:v>0.84850000000000003</c:v>
                </c:pt>
              </c:numCache>
            </c:numRef>
          </c:val>
        </c:ser>
        <c:marker val="1"/>
        <c:axId val="83993344"/>
        <c:axId val="83994880"/>
      </c:lineChart>
      <c:catAx>
        <c:axId val="83993344"/>
        <c:scaling>
          <c:orientation val="minMax"/>
        </c:scaling>
        <c:axPos val="b"/>
        <c:numFmt formatCode="General" sourceLinked="1"/>
        <c:tickLblPos val="nextTo"/>
        <c:crossAx val="83994880"/>
        <c:crosses val="autoZero"/>
        <c:auto val="1"/>
        <c:lblAlgn val="ctr"/>
        <c:lblOffset val="100"/>
      </c:catAx>
      <c:valAx>
        <c:axId val="83994880"/>
        <c:scaling>
          <c:orientation val="minMax"/>
        </c:scaling>
        <c:axPos val="l"/>
        <c:majorGridlines/>
        <c:numFmt formatCode="0.00000" sourceLinked="1"/>
        <c:tickLblPos val="nextTo"/>
        <c:crossAx val="83993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4</xdr:row>
      <xdr:rowOff>104775</xdr:rowOff>
    </xdr:from>
    <xdr:to>
      <xdr:col>26</xdr:col>
      <xdr:colOff>152400</xdr:colOff>
      <xdr:row>18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9"/>
  <sheetViews>
    <sheetView tabSelected="1" topLeftCell="D1" workbookViewId="0">
      <selection activeCell="M20" sqref="M20"/>
    </sheetView>
  </sheetViews>
  <sheetFormatPr defaultRowHeight="15"/>
  <cols>
    <col min="2" max="2" width="11.7109375" customWidth="1"/>
    <col min="3" max="3" width="16.140625" customWidth="1"/>
    <col min="10" max="10" width="8.7109375" customWidth="1"/>
    <col min="11" max="11" width="11.42578125" customWidth="1"/>
    <col min="12" max="12" width="13.5703125" customWidth="1"/>
    <col min="13" max="13" width="11.7109375" customWidth="1"/>
  </cols>
  <sheetData>
    <row r="1" spans="2:17">
      <c r="B1" s="3" t="s">
        <v>6</v>
      </c>
      <c r="C1" s="4">
        <v>0.7</v>
      </c>
    </row>
    <row r="2" spans="2:17">
      <c r="B2" s="3" t="s">
        <v>7</v>
      </c>
      <c r="C2" s="4">
        <v>1.1100000000000001</v>
      </c>
      <c r="H2" s="1" t="s">
        <v>0</v>
      </c>
      <c r="I2" s="2" t="s">
        <v>1</v>
      </c>
      <c r="J2" s="2" t="s">
        <v>5</v>
      </c>
      <c r="K2" s="2" t="s">
        <v>13</v>
      </c>
      <c r="L2" s="2" t="s">
        <v>16</v>
      </c>
      <c r="M2" s="2" t="s">
        <v>2</v>
      </c>
      <c r="N2" s="2" t="s">
        <v>3</v>
      </c>
      <c r="O2" s="2" t="s">
        <v>10</v>
      </c>
      <c r="P2" s="2" t="s">
        <v>11</v>
      </c>
      <c r="Q2" s="2" t="s">
        <v>12</v>
      </c>
    </row>
    <row r="3" spans="2:17">
      <c r="B3" s="3" t="s">
        <v>2</v>
      </c>
      <c r="C3" s="4">
        <f xml:space="preserve"> C4*0.7/18 * 10^(-24)</f>
        <v>2.3422777777777775E-2</v>
      </c>
      <c r="H3" s="5">
        <v>0</v>
      </c>
      <c r="I3" s="7">
        <f>(1 - H3) * $C$5</f>
        <v>4.684555555555555E-2</v>
      </c>
      <c r="J3" s="7">
        <f>H3*$C$6</f>
        <v>0</v>
      </c>
      <c r="K3" s="7">
        <f>$C$1*(1 - H3) + $C$2*H3</f>
        <v>0.7</v>
      </c>
      <c r="L3" s="7">
        <f>($C$1*(1 - H3) + $C$2*H3)/($C$1*(1 - H3)/$C$8 + $C$2*H3/$C$9)</f>
        <v>18</v>
      </c>
      <c r="M3" s="7">
        <f xml:space="preserve"> $C$4*K3/L3 * 10^(-24)</f>
        <v>2.3422777777777775E-2</v>
      </c>
      <c r="N3" s="7">
        <v>1.37</v>
      </c>
      <c r="O3" s="6">
        <v>5.2515799999999997</v>
      </c>
      <c r="P3" s="6">
        <v>23.454910000000002</v>
      </c>
      <c r="Q3" s="6">
        <f>O3/P3</f>
        <v>0.2239010936302889</v>
      </c>
    </row>
    <row r="4" spans="2:17">
      <c r="B4" s="3" t="s">
        <v>4</v>
      </c>
      <c r="C4" s="4">
        <f>6.023 * 10^23</f>
        <v>6.0229999999999991E+23</v>
      </c>
      <c r="H4" s="5">
        <v>0.1</v>
      </c>
      <c r="I4" s="7">
        <f t="shared" ref="I4:I19" si="0">(1 - H4) * $C$5</f>
        <v>4.2160999999999997E-2</v>
      </c>
      <c r="J4" s="7">
        <f t="shared" ref="J4:J19" si="1">H4*$C$6</f>
        <v>6.6855300000000012E-3</v>
      </c>
      <c r="K4" s="7">
        <f t="shared" ref="K4:K19" si="2">$C$1*(1 - H4) + $C$2*H4</f>
        <v>0.74099999999999999</v>
      </c>
      <c r="L4" s="7">
        <f t="shared" ref="L4:L19" si="3">($C$1*(1 - H4) + $C$2*H4)/($C$1*(1 - H4)/$C$8 + $C$2*H4/$C$9)</f>
        <v>18.273736128236742</v>
      </c>
      <c r="M4" s="7">
        <f t="shared" ref="M4:M19" si="4" xml:space="preserve"> $C$4*K4/L4 * 10^(-24)</f>
        <v>2.4423265000000003E-2</v>
      </c>
      <c r="N4" s="7">
        <v>1.3544</v>
      </c>
      <c r="O4" s="6">
        <v>5.2368170000000003</v>
      </c>
      <c r="P4" s="6">
        <v>24.412839999999999</v>
      </c>
      <c r="Q4" s="6">
        <f t="shared" ref="Q4:Q19" si="5">O4/P4</f>
        <v>0.21451076564627469</v>
      </c>
    </row>
    <row r="5" spans="2:17">
      <c r="B5" s="3" t="s">
        <v>1</v>
      </c>
      <c r="C5" s="4">
        <f>2 * C1 * C4 * 10^(-24)/18</f>
        <v>4.684555555555555E-2</v>
      </c>
      <c r="H5" s="5">
        <v>0.2</v>
      </c>
      <c r="I5" s="7">
        <f t="shared" si="0"/>
        <v>3.7476444444444444E-2</v>
      </c>
      <c r="J5" s="7">
        <f t="shared" si="1"/>
        <v>1.3371060000000002E-2</v>
      </c>
      <c r="K5" s="7">
        <f t="shared" si="2"/>
        <v>0.78200000000000003</v>
      </c>
      <c r="L5" s="7">
        <f t="shared" si="3"/>
        <v>18.525927875756778</v>
      </c>
      <c r="M5" s="7">
        <f t="shared" si="4"/>
        <v>2.5423752222222224E-2</v>
      </c>
      <c r="N5" s="7">
        <v>1.3339700000000001</v>
      </c>
      <c r="O5" s="6">
        <v>5.2121890000000004</v>
      </c>
      <c r="P5" s="6">
        <v>25.523319999999998</v>
      </c>
      <c r="Q5" s="6">
        <f t="shared" si="5"/>
        <v>0.20421281400695523</v>
      </c>
    </row>
    <row r="6" spans="2:17">
      <c r="B6" s="3" t="s">
        <v>5</v>
      </c>
      <c r="C6" s="4">
        <f>2 * C2 * C4 *C7/20</f>
        <v>6.6855300000000006E-2</v>
      </c>
      <c r="H6" s="5">
        <v>0.3</v>
      </c>
      <c r="I6" s="7">
        <f t="shared" si="0"/>
        <v>3.2791888888888884E-2</v>
      </c>
      <c r="J6" s="7">
        <f t="shared" si="1"/>
        <v>2.0056590000000003E-2</v>
      </c>
      <c r="K6" s="7">
        <f t="shared" si="2"/>
        <v>0.82299999999999995</v>
      </c>
      <c r="L6" s="7">
        <f t="shared" si="3"/>
        <v>18.759022413574776</v>
      </c>
      <c r="M6" s="7">
        <f t="shared" si="4"/>
        <v>2.6424239444444442E-2</v>
      </c>
      <c r="N6" s="7">
        <v>1.3092999999999999</v>
      </c>
      <c r="O6" s="6">
        <v>5.1738939999999998</v>
      </c>
      <c r="P6" s="6">
        <v>26.832070000000002</v>
      </c>
      <c r="Q6" s="6">
        <f t="shared" si="5"/>
        <v>0.19282500381073839</v>
      </c>
    </row>
    <row r="7" spans="2:17">
      <c r="B7" s="9" t="s">
        <v>8</v>
      </c>
      <c r="C7" s="10">
        <f xml:space="preserve"> 10^(-24)</f>
        <v>1.0000000000000001E-24</v>
      </c>
      <c r="H7" s="5">
        <v>0.4</v>
      </c>
      <c r="I7" s="7">
        <f t="shared" si="0"/>
        <v>2.8107333333333328E-2</v>
      </c>
      <c r="J7" s="7">
        <f t="shared" si="1"/>
        <v>2.6742120000000005E-2</v>
      </c>
      <c r="K7" s="7">
        <f t="shared" si="2"/>
        <v>0.8640000000000001</v>
      </c>
      <c r="L7" s="7">
        <f t="shared" si="3"/>
        <v>18.975109809663252</v>
      </c>
      <c r="M7" s="7">
        <f t="shared" si="4"/>
        <v>2.742472666666667E-2</v>
      </c>
      <c r="N7" s="7">
        <v>1.2796000000000001</v>
      </c>
      <c r="O7" s="6">
        <v>5.1176130000000004</v>
      </c>
      <c r="P7" s="6">
        <v>28.387530000000002</v>
      </c>
      <c r="Q7" s="6">
        <f t="shared" si="5"/>
        <v>0.18027679759387308</v>
      </c>
    </row>
    <row r="8" spans="2:17">
      <c r="B8" s="3" t="s">
        <v>14</v>
      </c>
      <c r="C8" s="4">
        <v>18</v>
      </c>
      <c r="H8" s="5">
        <v>0.5</v>
      </c>
      <c r="I8" s="7">
        <f t="shared" si="0"/>
        <v>2.3422777777777775E-2</v>
      </c>
      <c r="J8" s="7">
        <f t="shared" si="1"/>
        <v>3.3427650000000003E-2</v>
      </c>
      <c r="K8" s="7">
        <f t="shared" si="2"/>
        <v>0.90500000000000003</v>
      </c>
      <c r="L8" s="7">
        <f t="shared" si="3"/>
        <v>19.175985874043555</v>
      </c>
      <c r="M8" s="7">
        <f t="shared" si="4"/>
        <v>2.8425213888888891E-2</v>
      </c>
      <c r="N8" s="7">
        <v>1.2435</v>
      </c>
      <c r="O8" s="6">
        <v>5.0349969999999997</v>
      </c>
      <c r="P8" s="6">
        <v>30.276969999999999</v>
      </c>
      <c r="Q8" s="6">
        <f t="shared" si="5"/>
        <v>0.16629791554438902</v>
      </c>
    </row>
    <row r="9" spans="2:17">
      <c r="B9" s="3" t="s">
        <v>15</v>
      </c>
      <c r="C9" s="4">
        <v>20</v>
      </c>
      <c r="H9" s="5">
        <v>0.6</v>
      </c>
      <c r="I9" s="7">
        <f t="shared" si="0"/>
        <v>1.8738222222222222E-2</v>
      </c>
      <c r="J9" s="7">
        <f t="shared" si="1"/>
        <v>4.0113180000000005E-2</v>
      </c>
      <c r="K9" s="7">
        <f t="shared" si="2"/>
        <v>0.94599999999999995</v>
      </c>
      <c r="L9" s="7">
        <f t="shared" si="3"/>
        <v>19.3632021833068</v>
      </c>
      <c r="M9" s="7">
        <f t="shared" si="4"/>
        <v>2.9425701111111108E-2</v>
      </c>
      <c r="N9" s="7">
        <v>1.1989000000000001</v>
      </c>
      <c r="O9" s="6">
        <v>4.9118500000000003</v>
      </c>
      <c r="P9" s="6">
        <v>32.60774</v>
      </c>
      <c r="Q9" s="6">
        <f t="shared" si="5"/>
        <v>0.15063448126119749</v>
      </c>
    </row>
    <row r="10" spans="2:17">
      <c r="H10" s="5">
        <v>0.7</v>
      </c>
      <c r="I10" s="7">
        <f t="shared" si="0"/>
        <v>1.4053666666666667E-2</v>
      </c>
      <c r="J10" s="7">
        <f t="shared" si="1"/>
        <v>4.679871E-2</v>
      </c>
      <c r="K10" s="7">
        <f t="shared" si="2"/>
        <v>0.9870000000000001</v>
      </c>
      <c r="L10" s="7">
        <f t="shared" si="3"/>
        <v>19.53810623556582</v>
      </c>
      <c r="M10" s="7">
        <f t="shared" si="4"/>
        <v>3.0426188333333336E-2</v>
      </c>
      <c r="N10" s="7">
        <v>1.1427</v>
      </c>
      <c r="O10" s="6">
        <v>4.7231519999999998</v>
      </c>
      <c r="P10" s="6">
        <v>35.574809999999999</v>
      </c>
      <c r="Q10" s="6">
        <f t="shared" si="5"/>
        <v>0.13276675265447657</v>
      </c>
    </row>
    <row r="11" spans="2:17">
      <c r="H11" s="5">
        <v>0.8</v>
      </c>
      <c r="I11" s="7">
        <f t="shared" si="0"/>
        <v>9.3691111111111076E-3</v>
      </c>
      <c r="J11" s="7">
        <f t="shared" si="1"/>
        <v>5.3484240000000009E-2</v>
      </c>
      <c r="K11" s="7">
        <f t="shared" si="2"/>
        <v>1.028</v>
      </c>
      <c r="L11" s="7">
        <f t="shared" si="3"/>
        <v>19.701873935264054</v>
      </c>
      <c r="M11" s="7">
        <f t="shared" si="4"/>
        <v>3.1426675555555554E-2</v>
      </c>
      <c r="N11" s="7">
        <v>1.0708</v>
      </c>
      <c r="O11" s="6">
        <v>4.4250059999999998</v>
      </c>
      <c r="P11" s="6">
        <v>39.466369999999998</v>
      </c>
      <c r="Q11" s="6">
        <f t="shared" si="5"/>
        <v>0.11212092726034849</v>
      </c>
    </row>
    <row r="12" spans="2:17">
      <c r="H12" s="5">
        <v>0.81</v>
      </c>
      <c r="I12" s="7">
        <f t="shared" si="0"/>
        <v>8.9006555555555516E-3</v>
      </c>
      <c r="J12" s="7">
        <f t="shared" si="1"/>
        <v>5.4152793000000012E-2</v>
      </c>
      <c r="K12" s="7">
        <f t="shared" si="2"/>
        <v>1.0321</v>
      </c>
      <c r="L12" s="7">
        <f t="shared" si="3"/>
        <v>19.717679024400596</v>
      </c>
      <c r="M12" s="7">
        <f t="shared" si="4"/>
        <v>3.1526724277777779E-2</v>
      </c>
      <c r="N12" s="7">
        <v>1.0624800000000001</v>
      </c>
      <c r="O12" s="6">
        <v>4.386101</v>
      </c>
      <c r="P12" s="6">
        <v>39.926659999999998</v>
      </c>
      <c r="Q12" s="6">
        <f t="shared" si="5"/>
        <v>0.10985394220302926</v>
      </c>
    </row>
    <row r="13" spans="2:17">
      <c r="H13" s="5">
        <v>0.82</v>
      </c>
      <c r="I13" s="7">
        <f t="shared" si="0"/>
        <v>8.4322000000000008E-3</v>
      </c>
      <c r="J13" s="7">
        <f t="shared" si="1"/>
        <v>5.4821346E-2</v>
      </c>
      <c r="K13" s="7">
        <f t="shared" si="2"/>
        <v>1.0362</v>
      </c>
      <c r="L13" s="7">
        <f t="shared" si="3"/>
        <v>19.733384117310987</v>
      </c>
      <c r="M13" s="7">
        <f t="shared" si="4"/>
        <v>3.1626772999999997E-2</v>
      </c>
      <c r="N13" s="7">
        <v>1.054</v>
      </c>
      <c r="O13" s="6">
        <v>4.3451250000000003</v>
      </c>
      <c r="P13" s="6">
        <v>40.402169999999998</v>
      </c>
      <c r="Q13" s="6">
        <f t="shared" si="5"/>
        <v>0.10754682236127418</v>
      </c>
    </row>
    <row r="14" spans="2:17">
      <c r="F14" t="s">
        <v>9</v>
      </c>
      <c r="H14" s="8">
        <v>0.82399999999999995</v>
      </c>
      <c r="I14" s="7">
        <f t="shared" si="0"/>
        <v>8.2448177777777795E-3</v>
      </c>
      <c r="J14" s="7">
        <f t="shared" si="1"/>
        <v>5.5088767199999999E-2</v>
      </c>
      <c r="K14" s="7">
        <f t="shared" si="2"/>
        <v>1.0378400000000001</v>
      </c>
      <c r="L14" s="7">
        <f t="shared" si="3"/>
        <v>19.739638367836886</v>
      </c>
      <c r="M14" s="7">
        <f t="shared" si="4"/>
        <v>3.1666792488888887E-2</v>
      </c>
      <c r="N14" s="7">
        <v>1.0505</v>
      </c>
      <c r="O14" s="6">
        <v>4.3284549999999999</v>
      </c>
      <c r="P14" s="6">
        <v>40.592449999999999</v>
      </c>
      <c r="Q14" s="6">
        <f t="shared" si="5"/>
        <v>0.10663202147197323</v>
      </c>
    </row>
    <row r="15" spans="2:17">
      <c r="H15" s="5">
        <v>0.82499999999999996</v>
      </c>
      <c r="I15" s="7">
        <f t="shared" si="0"/>
        <v>8.1979722222222228E-3</v>
      </c>
      <c r="J15" s="7">
        <f t="shared" si="1"/>
        <v>5.5155622500000001E-2</v>
      </c>
      <c r="K15" s="7">
        <f t="shared" si="2"/>
        <v>1.0382500000000001</v>
      </c>
      <c r="L15" s="7">
        <f t="shared" si="3"/>
        <v>19.741199461272348</v>
      </c>
      <c r="M15" s="7">
        <f t="shared" si="4"/>
        <v>3.1676797361111113E-2</v>
      </c>
      <c r="N15" s="7">
        <v>1.0496000000000001</v>
      </c>
      <c r="O15" s="6">
        <v>4.3244619999999996</v>
      </c>
      <c r="P15" s="6">
        <v>40.637039999999999</v>
      </c>
      <c r="Q15" s="6">
        <f t="shared" si="5"/>
        <v>0.10641675673228168</v>
      </c>
    </row>
    <row r="16" spans="2:17">
      <c r="H16" s="5">
        <v>0.83</v>
      </c>
      <c r="I16" s="7">
        <f t="shared" si="0"/>
        <v>7.9637444444444448E-3</v>
      </c>
      <c r="J16" s="7">
        <f t="shared" si="1"/>
        <v>5.5489899000000002E-2</v>
      </c>
      <c r="K16" s="7">
        <f t="shared" si="2"/>
        <v>1.0403</v>
      </c>
      <c r="L16" s="7">
        <f t="shared" si="3"/>
        <v>19.748990159992402</v>
      </c>
      <c r="M16" s="7">
        <f t="shared" si="4"/>
        <v>3.1726821722222229E-2</v>
      </c>
      <c r="N16" s="7">
        <v>1.0451999999999999</v>
      </c>
      <c r="O16" s="6">
        <v>4.3019379999999998</v>
      </c>
      <c r="P16" s="6">
        <v>40.893680000000003</v>
      </c>
      <c r="Q16" s="6">
        <f t="shared" si="5"/>
        <v>0.10519811374275925</v>
      </c>
    </row>
    <row r="17" spans="8:17">
      <c r="H17" s="5">
        <v>0.85</v>
      </c>
      <c r="I17" s="7">
        <f>(1 - H17) * $C$5</f>
        <v>7.0268333333333337E-3</v>
      </c>
      <c r="J17" s="7">
        <f t="shared" si="1"/>
        <v>5.6827005000000007E-2</v>
      </c>
      <c r="K17" s="7">
        <f t="shared" si="2"/>
        <v>1.0485</v>
      </c>
      <c r="L17" s="7">
        <f t="shared" si="3"/>
        <v>19.779908819368021</v>
      </c>
      <c r="M17" s="7">
        <f t="shared" si="4"/>
        <v>3.1926919166666665E-2</v>
      </c>
      <c r="N17" s="7">
        <v>1.0268999999999999</v>
      </c>
      <c r="O17" s="6">
        <v>4.2095989999999999</v>
      </c>
      <c r="P17" s="6">
        <v>41.912269999999999</v>
      </c>
      <c r="Q17" s="6">
        <f t="shared" si="5"/>
        <v>0.10043834418894515</v>
      </c>
    </row>
    <row r="18" spans="8:17">
      <c r="H18" s="5">
        <v>0.9</v>
      </c>
      <c r="I18" s="7">
        <f t="shared" si="0"/>
        <v>4.6845555555555538E-3</v>
      </c>
      <c r="J18" s="7">
        <f t="shared" si="1"/>
        <v>6.0169770000000004E-2</v>
      </c>
      <c r="K18" s="7">
        <f t="shared" si="2"/>
        <v>1.0690000000000002</v>
      </c>
      <c r="L18" s="7">
        <f t="shared" si="3"/>
        <v>19.855536064389639</v>
      </c>
      <c r="M18" s="7">
        <f t="shared" si="4"/>
        <v>3.2427162777777782E-2</v>
      </c>
      <c r="N18" s="7">
        <v>0.97626000000000002</v>
      </c>
      <c r="O18" s="6">
        <v>3.920169</v>
      </c>
      <c r="P18" s="6">
        <v>44.845700000000001</v>
      </c>
      <c r="Q18" s="6">
        <f t="shared" si="5"/>
        <v>8.7414601622898075E-2</v>
      </c>
    </row>
    <row r="19" spans="8:17">
      <c r="H19" s="5">
        <v>1</v>
      </c>
      <c r="I19" s="7">
        <f t="shared" si="0"/>
        <v>0</v>
      </c>
      <c r="J19" s="7">
        <f t="shared" si="1"/>
        <v>6.6855300000000006E-2</v>
      </c>
      <c r="K19" s="7">
        <f t="shared" si="2"/>
        <v>1.1100000000000001</v>
      </c>
      <c r="L19" s="7">
        <f t="shared" si="3"/>
        <v>20</v>
      </c>
      <c r="M19" s="7">
        <f t="shared" si="4"/>
        <v>3.3427650000000003E-2</v>
      </c>
      <c r="N19" s="7">
        <v>0.84850000000000003</v>
      </c>
      <c r="O19" s="6">
        <v>3.0233449999999999</v>
      </c>
      <c r="P19" s="6">
        <v>52.788600000000002</v>
      </c>
      <c r="Q19" s="6">
        <f t="shared" si="5"/>
        <v>5.7272687663624339E-2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2019-02-24T08:39:35Z</dcterms:modified>
</cp:coreProperties>
</file>