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tabRatio="719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Q4" i="1"/>
  <c r="Q5"/>
  <c r="Q6"/>
  <c r="Q7"/>
  <c r="Q8"/>
  <c r="Q9"/>
  <c r="Q10"/>
  <c r="Q11"/>
  <c r="Q12"/>
  <c r="Q13"/>
  <c r="Q14"/>
  <c r="Q15"/>
  <c r="Q16"/>
  <c r="Q17"/>
  <c r="Q18"/>
  <c r="Q19"/>
  <c r="Q20"/>
  <c r="Q21"/>
  <c r="K14"/>
  <c r="L14"/>
  <c r="K15"/>
  <c r="L15"/>
  <c r="L4"/>
  <c r="L5"/>
  <c r="L6"/>
  <c r="L7"/>
  <c r="L8"/>
  <c r="L9"/>
  <c r="L10"/>
  <c r="L11"/>
  <c r="L12"/>
  <c r="L13"/>
  <c r="L16"/>
  <c r="L17"/>
  <c r="L18"/>
  <c r="L19"/>
  <c r="L20"/>
  <c r="L21"/>
  <c r="L3"/>
  <c r="K4"/>
  <c r="K5"/>
  <c r="K6"/>
  <c r="K7"/>
  <c r="K8"/>
  <c r="K9"/>
  <c r="K10"/>
  <c r="K11"/>
  <c r="K12"/>
  <c r="K13"/>
  <c r="K16"/>
  <c r="K17"/>
  <c r="K18"/>
  <c r="K19"/>
  <c r="K20"/>
  <c r="K21"/>
  <c r="K3"/>
  <c r="Q3"/>
  <c r="C7"/>
  <c r="C4"/>
  <c r="M7" l="1"/>
  <c r="M14"/>
  <c r="M15"/>
  <c r="M21"/>
  <c r="M17"/>
  <c r="M11"/>
  <c r="M3"/>
  <c r="M18"/>
  <c r="M12"/>
  <c r="M8"/>
  <c r="M4"/>
  <c r="M19"/>
  <c r="M13"/>
  <c r="M9"/>
  <c r="M5"/>
  <c r="C3"/>
  <c r="M20"/>
  <c r="M16"/>
  <c r="M10"/>
  <c r="M6"/>
  <c r="C6"/>
  <c r="C5"/>
  <c r="I12" s="1"/>
  <c r="I15" l="1"/>
  <c r="I14"/>
  <c r="J15"/>
  <c r="J14"/>
  <c r="J7"/>
  <c r="J10"/>
  <c r="J16"/>
  <c r="I16"/>
  <c r="I17"/>
  <c r="J12"/>
  <c r="J17"/>
  <c r="J18"/>
  <c r="J13"/>
  <c r="J3"/>
  <c r="I18"/>
  <c r="I13"/>
  <c r="J5"/>
  <c r="J9"/>
  <c r="J4"/>
  <c r="J19"/>
  <c r="J11"/>
  <c r="J6"/>
  <c r="J21"/>
  <c r="J20"/>
  <c r="J8"/>
  <c r="I6"/>
  <c r="I5"/>
  <c r="I21"/>
  <c r="I19"/>
  <c r="I4"/>
  <c r="I8"/>
  <c r="I20"/>
  <c r="I7"/>
  <c r="I11"/>
  <c r="I10"/>
  <c r="I9"/>
  <c r="I3"/>
</calcChain>
</file>

<file path=xl/sharedStrings.xml><?xml version="1.0" encoding="utf-8"?>
<sst xmlns="http://schemas.openxmlformats.org/spreadsheetml/2006/main" count="20" uniqueCount="17">
  <si>
    <r>
      <rPr>
        <sz val="11"/>
        <color theme="1"/>
        <rFont val="Calibri"/>
        <family val="2"/>
        <charset val="204"/>
      </rPr>
      <t>δ</t>
    </r>
    <r>
      <rPr>
        <sz val="10"/>
        <color theme="1"/>
        <rFont val="Calibri"/>
        <family val="2"/>
        <charset val="204"/>
      </rPr>
      <t>D2O</t>
    </r>
  </si>
  <si>
    <t>N(H)</t>
  </si>
  <si>
    <t>N(O)</t>
  </si>
  <si>
    <t>Keff</t>
  </si>
  <si>
    <t>Na</t>
  </si>
  <si>
    <t>N(D)</t>
  </si>
  <si>
    <t>пл-ть Н2O</t>
  </si>
  <si>
    <t>пл-ть D2O</t>
  </si>
  <si>
    <t>барны</t>
  </si>
  <si>
    <t xml:space="preserve"> </t>
  </si>
  <si>
    <t>Фт</t>
  </si>
  <si>
    <t>Фб</t>
  </si>
  <si>
    <t>Фт/Фб</t>
  </si>
  <si>
    <t>пл-ть смеси</t>
  </si>
  <si>
    <t>M(H2O)</t>
  </si>
  <si>
    <t>M(D2O)</t>
  </si>
  <si>
    <t>Моляр смеси</t>
  </si>
</sst>
</file>

<file path=xl/styles.xml><?xml version="1.0" encoding="utf-8"?>
<styleSheet xmlns="http://schemas.openxmlformats.org/spreadsheetml/2006/main">
  <numFmts count="1">
    <numFmt numFmtId="164" formatCode="0.00000"/>
  </numFmts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2" borderId="1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1" xfId="0" applyFill="1" applyBorder="1"/>
    <xf numFmtId="164" fontId="0" fillId="7" borderId="1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cked"/>
        <c:ser>
          <c:idx val="0"/>
          <c:order val="0"/>
          <c:tx>
            <c:v>Keff</c:v>
          </c:tx>
          <c:dPt>
            <c:idx val="11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cat>
            <c:numRef>
              <c:f>Лист1!$H$3:$H$21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0.82099999999999995</c:v>
                </c:pt>
                <c:pt idx="12">
                  <c:v>0.82199999999999995</c:v>
                </c:pt>
                <c:pt idx="13">
                  <c:v>0.82399999999999995</c:v>
                </c:pt>
                <c:pt idx="14">
                  <c:v>0.82499999999999996</c:v>
                </c:pt>
                <c:pt idx="15">
                  <c:v>0.83</c:v>
                </c:pt>
                <c:pt idx="16">
                  <c:v>0.85</c:v>
                </c:pt>
                <c:pt idx="17">
                  <c:v>0.9</c:v>
                </c:pt>
                <c:pt idx="18">
                  <c:v>1</c:v>
                </c:pt>
              </c:numCache>
            </c:numRef>
          </c:cat>
          <c:val>
            <c:numRef>
              <c:f>Лист1!$N$3:$N$21</c:f>
              <c:numCache>
                <c:formatCode>0.00000</c:formatCode>
                <c:ptCount val="19"/>
                <c:pt idx="0">
                  <c:v>1.37147</c:v>
                </c:pt>
                <c:pt idx="1">
                  <c:v>1.3542000000000001</c:v>
                </c:pt>
                <c:pt idx="2">
                  <c:v>1.33355</c:v>
                </c:pt>
                <c:pt idx="3">
                  <c:v>1.3086500000000001</c:v>
                </c:pt>
                <c:pt idx="4">
                  <c:v>1.27867</c:v>
                </c:pt>
                <c:pt idx="5">
                  <c:v>1.2422200000000001</c:v>
                </c:pt>
                <c:pt idx="6">
                  <c:v>1.1972499999999999</c:v>
                </c:pt>
                <c:pt idx="7">
                  <c:v>1.14066</c:v>
                </c:pt>
                <c:pt idx="8">
                  <c:v>1.0683499999999999</c:v>
                </c:pt>
                <c:pt idx="9">
                  <c:v>1.0599799999999999</c:v>
                </c:pt>
                <c:pt idx="10">
                  <c:v>1.0513699999999999</c:v>
                </c:pt>
                <c:pt idx="11">
                  <c:v>1.0506599999999999</c:v>
                </c:pt>
                <c:pt idx="12">
                  <c:v>1.04972</c:v>
                </c:pt>
                <c:pt idx="13">
                  <c:v>1.04783</c:v>
                </c:pt>
                <c:pt idx="14">
                  <c:v>1.0470999999999999</c:v>
                </c:pt>
                <c:pt idx="15">
                  <c:v>1.04253</c:v>
                </c:pt>
                <c:pt idx="16">
                  <c:v>1.0243</c:v>
                </c:pt>
                <c:pt idx="17">
                  <c:v>0.97324699999999997</c:v>
                </c:pt>
                <c:pt idx="18">
                  <c:v>0.84514599999999995</c:v>
                </c:pt>
              </c:numCache>
            </c:numRef>
          </c:val>
        </c:ser>
        <c:marker val="1"/>
        <c:axId val="115000832"/>
        <c:axId val="115002368"/>
      </c:lineChart>
      <c:catAx>
        <c:axId val="115000832"/>
        <c:scaling>
          <c:orientation val="minMax"/>
        </c:scaling>
        <c:axPos val="b"/>
        <c:numFmt formatCode="General" sourceLinked="1"/>
        <c:tickLblPos val="nextTo"/>
        <c:crossAx val="115002368"/>
        <c:crosses val="autoZero"/>
        <c:auto val="1"/>
        <c:lblAlgn val="ctr"/>
        <c:lblOffset val="100"/>
      </c:catAx>
      <c:valAx>
        <c:axId val="115002368"/>
        <c:scaling>
          <c:orientation val="minMax"/>
        </c:scaling>
        <c:axPos val="l"/>
        <c:majorGridlines/>
        <c:numFmt formatCode="0.00000" sourceLinked="1"/>
        <c:tickLblPos val="nextTo"/>
        <c:crossAx val="11500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cked"/>
        <c:ser>
          <c:idx val="0"/>
          <c:order val="0"/>
          <c:tx>
            <c:v>Фт/Фб</c:v>
          </c:tx>
          <c:cat>
            <c:numRef>
              <c:f>Лист1!$H$3:$H$21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0.82099999999999995</c:v>
                </c:pt>
                <c:pt idx="12">
                  <c:v>0.82199999999999995</c:v>
                </c:pt>
                <c:pt idx="13">
                  <c:v>0.82399999999999995</c:v>
                </c:pt>
                <c:pt idx="14">
                  <c:v>0.82499999999999996</c:v>
                </c:pt>
                <c:pt idx="15">
                  <c:v>0.83</c:v>
                </c:pt>
                <c:pt idx="16">
                  <c:v>0.85</c:v>
                </c:pt>
                <c:pt idx="17">
                  <c:v>0.9</c:v>
                </c:pt>
                <c:pt idx="18">
                  <c:v>1</c:v>
                </c:pt>
              </c:numCache>
            </c:numRef>
          </c:cat>
          <c:val>
            <c:numRef>
              <c:f>Лист1!$Q$3:$Q$21</c:f>
              <c:numCache>
                <c:formatCode>General</c:formatCode>
                <c:ptCount val="19"/>
                <c:pt idx="0">
                  <c:v>0.2239010936302889</c:v>
                </c:pt>
                <c:pt idx="1">
                  <c:v>0.21475346846752641</c:v>
                </c:pt>
                <c:pt idx="2">
                  <c:v>0.20467942712239495</c:v>
                </c:pt>
                <c:pt idx="3">
                  <c:v>0.19349715343410831</c:v>
                </c:pt>
                <c:pt idx="4">
                  <c:v>0.18112142673637383</c:v>
                </c:pt>
                <c:pt idx="5">
                  <c:v>0.16731040306861972</c:v>
                </c:pt>
                <c:pt idx="6">
                  <c:v>0.15179617447951901</c:v>
                </c:pt>
                <c:pt idx="7">
                  <c:v>0.13406353652746175</c:v>
                </c:pt>
                <c:pt idx="8">
                  <c:v>0.1135415873972444</c:v>
                </c:pt>
                <c:pt idx="9">
                  <c:v>0.1112865507594583</c:v>
                </c:pt>
                <c:pt idx="10">
                  <c:v>0.10899132702914814</c:v>
                </c:pt>
                <c:pt idx="11">
                  <c:v>0.10880937000084566</c:v>
                </c:pt>
                <c:pt idx="12">
                  <c:v>0.10856080734460298</c:v>
                </c:pt>
                <c:pt idx="13">
                  <c:v>0.10805068830976246</c:v>
                </c:pt>
                <c:pt idx="14">
                  <c:v>0.10786727639214495</c:v>
                </c:pt>
                <c:pt idx="15">
                  <c:v>0.1066544661727075</c:v>
                </c:pt>
                <c:pt idx="16">
                  <c:v>0.10191853492554506</c:v>
                </c:pt>
                <c:pt idx="17">
                  <c:v>8.8941865377500082E-2</c:v>
                </c:pt>
                <c:pt idx="18">
                  <c:v>5.8865999319064569E-2</c:v>
                </c:pt>
              </c:numCache>
            </c:numRef>
          </c:val>
        </c:ser>
        <c:marker val="1"/>
        <c:axId val="115153920"/>
        <c:axId val="115159808"/>
      </c:lineChart>
      <c:catAx>
        <c:axId val="115153920"/>
        <c:scaling>
          <c:orientation val="minMax"/>
        </c:scaling>
        <c:axPos val="b"/>
        <c:numFmt formatCode="General" sourceLinked="1"/>
        <c:tickLblPos val="nextTo"/>
        <c:crossAx val="115159808"/>
        <c:crosses val="autoZero"/>
        <c:auto val="1"/>
        <c:lblAlgn val="ctr"/>
        <c:lblOffset val="100"/>
      </c:catAx>
      <c:valAx>
        <c:axId val="115159808"/>
        <c:scaling>
          <c:orientation val="minMax"/>
        </c:scaling>
        <c:axPos val="l"/>
        <c:majorGridlines/>
        <c:numFmt formatCode="General" sourceLinked="1"/>
        <c:tickLblPos val="nextTo"/>
        <c:crossAx val="115153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4</xdr:row>
      <xdr:rowOff>104775</xdr:rowOff>
    </xdr:from>
    <xdr:to>
      <xdr:col>26</xdr:col>
      <xdr:colOff>152400</xdr:colOff>
      <xdr:row>18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390525</xdr:colOff>
      <xdr:row>20</xdr:row>
      <xdr:rowOff>66675</xdr:rowOff>
    </xdr:from>
    <xdr:to>
      <xdr:col>26</xdr:col>
      <xdr:colOff>85725</xdr:colOff>
      <xdr:row>34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0</xdr:colOff>
      <xdr:row>38</xdr:row>
      <xdr:rowOff>0</xdr:rowOff>
    </xdr:from>
    <xdr:to>
      <xdr:col>26</xdr:col>
      <xdr:colOff>0</xdr:colOff>
      <xdr:row>66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372725" y="7239000"/>
          <a:ext cx="6705600" cy="534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1"/>
  <sheetViews>
    <sheetView tabSelected="1" zoomScale="55" zoomScaleNormal="55" workbookViewId="0">
      <selection activeCell="P39" sqref="P39"/>
    </sheetView>
  </sheetViews>
  <sheetFormatPr defaultRowHeight="15"/>
  <cols>
    <col min="2" max="2" width="11.7109375" customWidth="1"/>
    <col min="3" max="3" width="16.140625" customWidth="1"/>
    <col min="10" max="10" width="8.7109375" customWidth="1"/>
    <col min="11" max="11" width="11.42578125" customWidth="1"/>
    <col min="12" max="12" width="13.5703125" customWidth="1"/>
    <col min="13" max="13" width="11.7109375" customWidth="1"/>
  </cols>
  <sheetData>
    <row r="1" spans="2:17">
      <c r="B1" s="3" t="s">
        <v>6</v>
      </c>
      <c r="C1" s="4">
        <v>0.7</v>
      </c>
    </row>
    <row r="2" spans="2:17">
      <c r="B2" s="3" t="s">
        <v>7</v>
      </c>
      <c r="C2" s="4">
        <v>1.1100000000000001</v>
      </c>
      <c r="H2" s="1" t="s">
        <v>0</v>
      </c>
      <c r="I2" s="2" t="s">
        <v>1</v>
      </c>
      <c r="J2" s="2" t="s">
        <v>5</v>
      </c>
      <c r="K2" s="2" t="s">
        <v>13</v>
      </c>
      <c r="L2" s="2" t="s">
        <v>16</v>
      </c>
      <c r="M2" s="2" t="s">
        <v>2</v>
      </c>
      <c r="N2" s="2" t="s">
        <v>3</v>
      </c>
      <c r="O2" s="2" t="s">
        <v>10</v>
      </c>
      <c r="P2" s="2" t="s">
        <v>11</v>
      </c>
      <c r="Q2" s="2" t="s">
        <v>12</v>
      </c>
    </row>
    <row r="3" spans="2:17">
      <c r="B3" s="3" t="s">
        <v>2</v>
      </c>
      <c r="C3" s="4">
        <f xml:space="preserve"> C4*0.7/18 * 10^(-24)</f>
        <v>2.3422777777777775E-2</v>
      </c>
      <c r="H3" s="5">
        <v>0</v>
      </c>
      <c r="I3" s="7">
        <f>(1 - H3) * $C$5</f>
        <v>4.684555555555555E-2</v>
      </c>
      <c r="J3" s="7">
        <f>H3*$C$6</f>
        <v>0</v>
      </c>
      <c r="K3" s="7">
        <f>$C$1*(1 - H3) + $C$2*H3</f>
        <v>0.7</v>
      </c>
      <c r="L3" s="7">
        <f>($C$1*(1 - H3) + $C$2*H3)/($C$1*(1 - H3)/$C$8 + $C$2*H3/$C$9)</f>
        <v>18</v>
      </c>
      <c r="M3" s="7">
        <f xml:space="preserve"> $C$4*K3/L3 * 10^(-24)</f>
        <v>2.3422777777777775E-2</v>
      </c>
      <c r="N3" s="7">
        <v>1.37147</v>
      </c>
      <c r="O3" s="6">
        <v>5.2515799999999997</v>
      </c>
      <c r="P3" s="6">
        <v>23.454910000000002</v>
      </c>
      <c r="Q3" s="6">
        <f>O3/P3</f>
        <v>0.2239010936302889</v>
      </c>
    </row>
    <row r="4" spans="2:17">
      <c r="B4" s="3" t="s">
        <v>4</v>
      </c>
      <c r="C4" s="4">
        <f>6.023 * 10^23</f>
        <v>6.0229999999999991E+23</v>
      </c>
      <c r="H4" s="5">
        <v>0.1</v>
      </c>
      <c r="I4" s="7">
        <f t="shared" ref="I4:I21" si="0">(1 - H4) * $C$5</f>
        <v>4.2160999999999997E-2</v>
      </c>
      <c r="J4" s="7">
        <f t="shared" ref="J4:J21" si="1">H4*$C$6</f>
        <v>6.6855300000000012E-3</v>
      </c>
      <c r="K4" s="7">
        <f t="shared" ref="K4:K21" si="2">$C$1*(1 - H4) + $C$2*H4</f>
        <v>0.74099999999999999</v>
      </c>
      <c r="L4" s="7">
        <f t="shared" ref="L4:L21" si="3">($C$1*(1 - H4) + $C$2*H4)/($C$1*(1 - H4)/$C$8 + $C$2*H4/$C$9)</f>
        <v>18.273736128236742</v>
      </c>
      <c r="M4" s="7">
        <f t="shared" ref="M4:M21" si="4" xml:space="preserve"> $C$4*K4/L4 * 10^(-24)</f>
        <v>2.4423265000000003E-2</v>
      </c>
      <c r="N4" s="7">
        <v>1.3542000000000001</v>
      </c>
      <c r="O4" s="6">
        <v>5.237006</v>
      </c>
      <c r="P4" s="6">
        <v>24.386130000000001</v>
      </c>
      <c r="Q4" s="6">
        <f t="shared" ref="Q4:Q21" si="5">O4/P4</f>
        <v>0.21475346846752641</v>
      </c>
    </row>
    <row r="5" spans="2:17">
      <c r="B5" s="3" t="s">
        <v>1</v>
      </c>
      <c r="C5" s="4">
        <f>2 * C1 * C4 * 10^(-24)/18</f>
        <v>4.684555555555555E-2</v>
      </c>
      <c r="H5" s="5">
        <v>0.2</v>
      </c>
      <c r="I5" s="7">
        <f t="shared" si="0"/>
        <v>3.7476444444444444E-2</v>
      </c>
      <c r="J5" s="7">
        <f t="shared" si="1"/>
        <v>1.3371060000000002E-2</v>
      </c>
      <c r="K5" s="7">
        <f t="shared" si="2"/>
        <v>0.78200000000000003</v>
      </c>
      <c r="L5" s="7">
        <f t="shared" si="3"/>
        <v>18.525927875756778</v>
      </c>
      <c r="M5" s="7">
        <f t="shared" si="4"/>
        <v>2.5423752222222224E-2</v>
      </c>
      <c r="N5" s="7">
        <v>1.33355</v>
      </c>
      <c r="O5" s="6">
        <v>5.2126159999999997</v>
      </c>
      <c r="P5" s="6">
        <v>25.467220000000001</v>
      </c>
      <c r="Q5" s="6">
        <f t="shared" si="5"/>
        <v>0.20467942712239495</v>
      </c>
    </row>
    <row r="6" spans="2:17">
      <c r="B6" s="3" t="s">
        <v>5</v>
      </c>
      <c r="C6" s="4">
        <f>2 * C2 * C4 *C7/20</f>
        <v>6.6855300000000006E-2</v>
      </c>
      <c r="H6" s="5">
        <v>0.3</v>
      </c>
      <c r="I6" s="7">
        <f t="shared" si="0"/>
        <v>3.2791888888888884E-2</v>
      </c>
      <c r="J6" s="7">
        <f t="shared" si="1"/>
        <v>2.0056590000000003E-2</v>
      </c>
      <c r="K6" s="7">
        <f t="shared" si="2"/>
        <v>0.82299999999999995</v>
      </c>
      <c r="L6" s="7">
        <f t="shared" si="3"/>
        <v>18.759022413574776</v>
      </c>
      <c r="M6" s="7">
        <f t="shared" si="4"/>
        <v>2.6424239444444442E-2</v>
      </c>
      <c r="N6" s="7">
        <v>1.3086500000000001</v>
      </c>
      <c r="O6" s="6">
        <v>5.1746460000000001</v>
      </c>
      <c r="P6" s="6">
        <v>26.742750000000001</v>
      </c>
      <c r="Q6" s="6">
        <f t="shared" si="5"/>
        <v>0.19349715343410831</v>
      </c>
    </row>
    <row r="7" spans="2:17">
      <c r="B7" s="9" t="s">
        <v>8</v>
      </c>
      <c r="C7" s="10">
        <f xml:space="preserve"> 10^(-24)</f>
        <v>1.0000000000000001E-24</v>
      </c>
      <c r="H7" s="5">
        <v>0.4</v>
      </c>
      <c r="I7" s="7">
        <f t="shared" si="0"/>
        <v>2.8107333333333328E-2</v>
      </c>
      <c r="J7" s="7">
        <f t="shared" si="1"/>
        <v>2.6742120000000005E-2</v>
      </c>
      <c r="K7" s="7">
        <f t="shared" si="2"/>
        <v>0.8640000000000001</v>
      </c>
      <c r="L7" s="7">
        <f t="shared" si="3"/>
        <v>18.975109809663252</v>
      </c>
      <c r="M7" s="7">
        <f t="shared" si="4"/>
        <v>2.742472666666667E-2</v>
      </c>
      <c r="N7" s="7">
        <v>1.27867</v>
      </c>
      <c r="O7" s="6">
        <v>5.1183430000000003</v>
      </c>
      <c r="P7" s="6">
        <v>28.259180000000001</v>
      </c>
      <c r="Q7" s="6">
        <f t="shared" si="5"/>
        <v>0.18112142673637383</v>
      </c>
    </row>
    <row r="8" spans="2:17">
      <c r="B8" s="3" t="s">
        <v>14</v>
      </c>
      <c r="C8" s="4">
        <v>18</v>
      </c>
      <c r="H8" s="5">
        <v>0.5</v>
      </c>
      <c r="I8" s="7">
        <f t="shared" si="0"/>
        <v>2.3422777777777775E-2</v>
      </c>
      <c r="J8" s="7">
        <f t="shared" si="1"/>
        <v>3.3427650000000003E-2</v>
      </c>
      <c r="K8" s="7">
        <f t="shared" si="2"/>
        <v>0.90500000000000003</v>
      </c>
      <c r="L8" s="7">
        <f t="shared" si="3"/>
        <v>19.175985874043555</v>
      </c>
      <c r="M8" s="7">
        <f t="shared" si="4"/>
        <v>2.8425213888888891E-2</v>
      </c>
      <c r="N8" s="7">
        <v>1.2422200000000001</v>
      </c>
      <c r="O8" s="6">
        <v>5.0361820000000002</v>
      </c>
      <c r="P8" s="6">
        <v>30.100829999999998</v>
      </c>
      <c r="Q8" s="6">
        <f t="shared" si="5"/>
        <v>0.16731040306861972</v>
      </c>
    </row>
    <row r="9" spans="2:17">
      <c r="B9" s="3" t="s">
        <v>15</v>
      </c>
      <c r="C9" s="4">
        <v>20</v>
      </c>
      <c r="H9" s="5">
        <v>0.6</v>
      </c>
      <c r="I9" s="7">
        <f t="shared" si="0"/>
        <v>1.8738222222222222E-2</v>
      </c>
      <c r="J9" s="7">
        <f t="shared" si="1"/>
        <v>4.0113180000000005E-2</v>
      </c>
      <c r="K9" s="7">
        <f t="shared" si="2"/>
        <v>0.94599999999999995</v>
      </c>
      <c r="L9" s="7">
        <f t="shared" si="3"/>
        <v>19.3632021833068</v>
      </c>
      <c r="M9" s="7">
        <f t="shared" si="4"/>
        <v>2.9425701111111108E-2</v>
      </c>
      <c r="N9" s="7">
        <v>1.1972499999999999</v>
      </c>
      <c r="O9" s="6">
        <v>4.9137969999999997</v>
      </c>
      <c r="P9" s="6">
        <v>32.371020000000001</v>
      </c>
      <c r="Q9" s="6">
        <f t="shared" si="5"/>
        <v>0.15179617447951901</v>
      </c>
    </row>
    <row r="10" spans="2:17">
      <c r="H10" s="5">
        <v>0.7</v>
      </c>
      <c r="I10" s="7">
        <f t="shared" si="0"/>
        <v>1.4053666666666667E-2</v>
      </c>
      <c r="J10" s="7">
        <f t="shared" si="1"/>
        <v>4.679871E-2</v>
      </c>
      <c r="K10" s="7">
        <f t="shared" si="2"/>
        <v>0.9870000000000001</v>
      </c>
      <c r="L10" s="7">
        <f t="shared" si="3"/>
        <v>19.53810623556582</v>
      </c>
      <c r="M10" s="7">
        <f t="shared" si="4"/>
        <v>3.0426188333333336E-2</v>
      </c>
      <c r="N10" s="7">
        <v>1.14066</v>
      </c>
      <c r="O10" s="6">
        <v>4.7265360000000003</v>
      </c>
      <c r="P10" s="6">
        <v>35.255940000000002</v>
      </c>
      <c r="Q10" s="6">
        <f t="shared" si="5"/>
        <v>0.13406353652746175</v>
      </c>
    </row>
    <row r="11" spans="2:17">
      <c r="H11" s="5">
        <v>0.8</v>
      </c>
      <c r="I11" s="7">
        <f t="shared" si="0"/>
        <v>9.3691111111111076E-3</v>
      </c>
      <c r="J11" s="7">
        <f t="shared" si="1"/>
        <v>5.3484240000000009E-2</v>
      </c>
      <c r="K11" s="7">
        <f t="shared" si="2"/>
        <v>1.028</v>
      </c>
      <c r="L11" s="7">
        <f t="shared" si="3"/>
        <v>19.701873935264054</v>
      </c>
      <c r="M11" s="7">
        <f t="shared" si="4"/>
        <v>3.1426675555555554E-2</v>
      </c>
      <c r="N11" s="7">
        <v>1.0683499999999999</v>
      </c>
      <c r="O11" s="6">
        <v>4.4313339999999997</v>
      </c>
      <c r="P11" s="6">
        <v>39.028289999999998</v>
      </c>
      <c r="Q11" s="6">
        <f t="shared" si="5"/>
        <v>0.1135415873972444</v>
      </c>
    </row>
    <row r="12" spans="2:17">
      <c r="H12" s="5">
        <v>0.81</v>
      </c>
      <c r="I12" s="7">
        <f t="shared" si="0"/>
        <v>8.9006555555555516E-3</v>
      </c>
      <c r="J12" s="7">
        <f t="shared" si="1"/>
        <v>5.4152793000000012E-2</v>
      </c>
      <c r="K12" s="7">
        <f t="shared" si="2"/>
        <v>1.0321</v>
      </c>
      <c r="L12" s="7">
        <f t="shared" si="3"/>
        <v>19.717679024400596</v>
      </c>
      <c r="M12" s="7">
        <f t="shared" si="4"/>
        <v>3.1526724277777779E-2</v>
      </c>
      <c r="N12" s="7">
        <v>1.0599799999999999</v>
      </c>
      <c r="O12" s="6">
        <v>4.3928729999999998</v>
      </c>
      <c r="P12" s="6">
        <v>39.473529999999997</v>
      </c>
      <c r="Q12" s="6">
        <f t="shared" si="5"/>
        <v>0.1112865507594583</v>
      </c>
    </row>
    <row r="13" spans="2:17">
      <c r="H13" s="5">
        <v>0.82</v>
      </c>
      <c r="I13" s="7">
        <f t="shared" si="0"/>
        <v>8.4322000000000008E-3</v>
      </c>
      <c r="J13" s="7">
        <f t="shared" si="1"/>
        <v>5.4821346E-2</v>
      </c>
      <c r="K13" s="7">
        <f t="shared" si="2"/>
        <v>1.0362</v>
      </c>
      <c r="L13" s="7">
        <f t="shared" si="3"/>
        <v>19.733384117310987</v>
      </c>
      <c r="M13" s="7">
        <f t="shared" si="4"/>
        <v>3.1626772999999997E-2</v>
      </c>
      <c r="N13" s="7">
        <v>1.0513699999999999</v>
      </c>
      <c r="O13" s="6">
        <v>4.352379</v>
      </c>
      <c r="P13" s="6">
        <v>39.933259999999997</v>
      </c>
      <c r="Q13" s="6">
        <f t="shared" si="5"/>
        <v>0.10899132702914814</v>
      </c>
    </row>
    <row r="14" spans="2:17">
      <c r="F14" t="s">
        <v>9</v>
      </c>
      <c r="H14" s="11">
        <v>0.82099999999999995</v>
      </c>
      <c r="I14" s="12">
        <f t="shared" si="0"/>
        <v>8.3853544444444459E-3</v>
      </c>
      <c r="J14" s="12">
        <f t="shared" si="1"/>
        <v>5.4888201300000002E-2</v>
      </c>
      <c r="K14" s="12">
        <f t="shared" si="2"/>
        <v>1.03661</v>
      </c>
      <c r="L14" s="12">
        <f t="shared" si="3"/>
        <v>19.734949163334139</v>
      </c>
      <c r="M14" s="12">
        <f t="shared" si="4"/>
        <v>3.1636777872222223E-2</v>
      </c>
      <c r="N14" s="12">
        <v>1.0506599999999999</v>
      </c>
      <c r="O14" s="11">
        <v>4.34903</v>
      </c>
      <c r="P14" s="11">
        <v>39.969259999999998</v>
      </c>
      <c r="Q14" s="11">
        <f t="shared" si="5"/>
        <v>0.10880937000084566</v>
      </c>
    </row>
    <row r="15" spans="2:17">
      <c r="H15" s="5">
        <v>0.82199999999999995</v>
      </c>
      <c r="I15" s="7">
        <f t="shared" si="0"/>
        <v>8.3385088888888893E-3</v>
      </c>
      <c r="J15" s="7">
        <f t="shared" si="1"/>
        <v>5.4955056600000003E-2</v>
      </c>
      <c r="K15" s="7">
        <f t="shared" si="2"/>
        <v>1.0370200000000001</v>
      </c>
      <c r="L15" s="7">
        <f t="shared" si="3"/>
        <v>19.736513219804223</v>
      </c>
      <c r="M15" s="7">
        <f t="shared" si="4"/>
        <v>3.1646782744444449E-2</v>
      </c>
      <c r="N15" s="7">
        <v>1.04972</v>
      </c>
      <c r="O15" s="6">
        <v>4.3445590000000003</v>
      </c>
      <c r="P15" s="6">
        <v>40.019590000000001</v>
      </c>
      <c r="Q15" s="6">
        <f t="shared" si="5"/>
        <v>0.10856080734460298</v>
      </c>
    </row>
    <row r="16" spans="2:17">
      <c r="H16" s="8">
        <v>0.82399999999999995</v>
      </c>
      <c r="I16" s="7">
        <f t="shared" si="0"/>
        <v>8.2448177777777795E-3</v>
      </c>
      <c r="J16" s="7">
        <f t="shared" si="1"/>
        <v>5.5088767199999999E-2</v>
      </c>
      <c r="K16" s="7">
        <f t="shared" si="2"/>
        <v>1.0378400000000001</v>
      </c>
      <c r="L16" s="7">
        <f t="shared" si="3"/>
        <v>19.739638367836886</v>
      </c>
      <c r="M16" s="7">
        <f t="shared" si="4"/>
        <v>3.1666792488888887E-2</v>
      </c>
      <c r="N16" s="7">
        <v>1.04783</v>
      </c>
      <c r="O16" s="6">
        <v>4.335388</v>
      </c>
      <c r="P16" s="6">
        <v>40.123649999999998</v>
      </c>
      <c r="Q16" s="6">
        <f t="shared" si="5"/>
        <v>0.10805068830976246</v>
      </c>
    </row>
    <row r="17" spans="8:17">
      <c r="H17" s="5">
        <v>0.82499999999999996</v>
      </c>
      <c r="I17" s="7">
        <f t="shared" si="0"/>
        <v>8.1979722222222228E-3</v>
      </c>
      <c r="J17" s="7">
        <f t="shared" si="1"/>
        <v>5.5155622500000001E-2</v>
      </c>
      <c r="K17" s="7">
        <f t="shared" si="2"/>
        <v>1.0382500000000001</v>
      </c>
      <c r="L17" s="7">
        <f t="shared" si="3"/>
        <v>19.741199461272348</v>
      </c>
      <c r="M17" s="7">
        <f t="shared" si="4"/>
        <v>3.1676797361111113E-2</v>
      </c>
      <c r="N17" s="7">
        <v>1.0470999999999999</v>
      </c>
      <c r="O17" s="6">
        <v>4.3319660000000004</v>
      </c>
      <c r="P17" s="6">
        <v>40.160150000000002</v>
      </c>
      <c r="Q17" s="6">
        <f t="shared" si="5"/>
        <v>0.10786727639214495</v>
      </c>
    </row>
    <row r="18" spans="8:17">
      <c r="H18" s="5">
        <v>0.83</v>
      </c>
      <c r="I18" s="7">
        <f t="shared" si="0"/>
        <v>7.9637444444444448E-3</v>
      </c>
      <c r="J18" s="7">
        <f t="shared" si="1"/>
        <v>5.5489899000000002E-2</v>
      </c>
      <c r="K18" s="7">
        <f t="shared" si="2"/>
        <v>1.0403</v>
      </c>
      <c r="L18" s="7">
        <f t="shared" si="3"/>
        <v>19.748990159992402</v>
      </c>
      <c r="M18" s="7">
        <f t="shared" si="4"/>
        <v>3.1726821722222229E-2</v>
      </c>
      <c r="N18" s="7">
        <v>1.04253</v>
      </c>
      <c r="O18" s="6">
        <v>4.3097149999999997</v>
      </c>
      <c r="P18" s="6">
        <v>40.408200000000001</v>
      </c>
      <c r="Q18" s="6">
        <f t="shared" si="5"/>
        <v>0.1066544661727075</v>
      </c>
    </row>
    <row r="19" spans="8:17">
      <c r="H19" s="5">
        <v>0.85</v>
      </c>
      <c r="I19" s="7">
        <f>(1 - H19) * $C$5</f>
        <v>7.0268333333333337E-3</v>
      </c>
      <c r="J19" s="7">
        <f t="shared" si="1"/>
        <v>5.6827005000000007E-2</v>
      </c>
      <c r="K19" s="7">
        <f t="shared" si="2"/>
        <v>1.0485</v>
      </c>
      <c r="L19" s="7">
        <f t="shared" si="3"/>
        <v>19.779908819368021</v>
      </c>
      <c r="M19" s="7">
        <f t="shared" si="4"/>
        <v>3.1926919166666665E-2</v>
      </c>
      <c r="N19" s="7">
        <v>1.0243</v>
      </c>
      <c r="O19" s="6">
        <v>4.2185589999999999</v>
      </c>
      <c r="P19" s="6">
        <v>41.391480000000001</v>
      </c>
      <c r="Q19" s="6">
        <f t="shared" si="5"/>
        <v>0.10191853492554506</v>
      </c>
    </row>
    <row r="20" spans="8:17">
      <c r="H20" s="5">
        <v>0.9</v>
      </c>
      <c r="I20" s="7">
        <f t="shared" si="0"/>
        <v>4.6845555555555538E-3</v>
      </c>
      <c r="J20" s="7">
        <f t="shared" si="1"/>
        <v>6.0169770000000004E-2</v>
      </c>
      <c r="K20" s="7">
        <f t="shared" si="2"/>
        <v>1.0690000000000002</v>
      </c>
      <c r="L20" s="7">
        <f t="shared" si="3"/>
        <v>19.855536064389639</v>
      </c>
      <c r="M20" s="7">
        <f t="shared" si="4"/>
        <v>3.2427162777777782E-2</v>
      </c>
      <c r="N20" s="7">
        <v>0.97324699999999997</v>
      </c>
      <c r="O20" s="6">
        <v>3.9327139999999998</v>
      </c>
      <c r="P20" s="6">
        <v>44.216679999999997</v>
      </c>
      <c r="Q20" s="6">
        <f t="shared" si="5"/>
        <v>8.8941865377500082E-2</v>
      </c>
    </row>
    <row r="21" spans="8:17">
      <c r="H21" s="5">
        <v>1</v>
      </c>
      <c r="I21" s="7">
        <f t="shared" si="0"/>
        <v>0</v>
      </c>
      <c r="J21" s="7">
        <f t="shared" si="1"/>
        <v>6.6855300000000006E-2</v>
      </c>
      <c r="K21" s="7">
        <f t="shared" si="2"/>
        <v>1.1100000000000001</v>
      </c>
      <c r="L21" s="7">
        <f t="shared" si="3"/>
        <v>20</v>
      </c>
      <c r="M21" s="7">
        <f t="shared" si="4"/>
        <v>3.3427650000000003E-2</v>
      </c>
      <c r="N21" s="7">
        <v>0.84514599999999995</v>
      </c>
      <c r="O21" s="6">
        <v>3.0499109999999998</v>
      </c>
      <c r="P21" s="6">
        <v>51.811079999999997</v>
      </c>
      <c r="Q21" s="6">
        <f t="shared" si="5"/>
        <v>5.8865999319064569E-2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2019-03-05T07:57:26Z</dcterms:modified>
</cp:coreProperties>
</file>