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0410" windowHeight="6435" tabRatio="719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11" i="2"/>
  <c r="I3" i="1"/>
  <c r="I11"/>
  <c r="I7"/>
  <c r="J9"/>
  <c r="J10"/>
  <c r="I21" i="2"/>
  <c r="M53" i="1"/>
  <c r="M52"/>
  <c r="M51"/>
  <c r="M50"/>
  <c r="I51"/>
  <c r="H51"/>
  <c r="H13" i="2"/>
  <c r="H14"/>
  <c r="I13"/>
  <c r="H22"/>
  <c r="L24"/>
  <c r="K24"/>
  <c r="J24"/>
  <c r="I24"/>
  <c r="H24"/>
  <c r="J23"/>
  <c r="K23"/>
  <c r="J13"/>
  <c r="K13"/>
  <c r="K6"/>
  <c r="K7"/>
  <c r="K8"/>
  <c r="K9"/>
  <c r="K10"/>
  <c r="K11"/>
  <c r="K12"/>
  <c r="K14"/>
  <c r="K15"/>
  <c r="K16"/>
  <c r="K17"/>
  <c r="K18"/>
  <c r="K19"/>
  <c r="K20"/>
  <c r="K21"/>
  <c r="K22"/>
  <c r="K25"/>
  <c r="K26"/>
  <c r="K5"/>
  <c r="J6"/>
  <c r="J7"/>
  <c r="J8"/>
  <c r="J9"/>
  <c r="J10"/>
  <c r="J11"/>
  <c r="J12"/>
  <c r="J14"/>
  <c r="J15"/>
  <c r="J16"/>
  <c r="J17"/>
  <c r="J18"/>
  <c r="J19"/>
  <c r="J20"/>
  <c r="J21"/>
  <c r="J22"/>
  <c r="J25"/>
  <c r="L25" s="1"/>
  <c r="J26"/>
  <c r="J5"/>
  <c r="B7"/>
  <c r="B4"/>
  <c r="K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K14"/>
  <c r="L14"/>
  <c r="K15"/>
  <c r="L15"/>
  <c r="L4"/>
  <c r="L5"/>
  <c r="L6"/>
  <c r="L7"/>
  <c r="L8"/>
  <c r="L9"/>
  <c r="L10"/>
  <c r="L11"/>
  <c r="L12"/>
  <c r="L13"/>
  <c r="L16"/>
  <c r="L17"/>
  <c r="L18"/>
  <c r="L19"/>
  <c r="L20"/>
  <c r="L21"/>
  <c r="L3"/>
  <c r="K4"/>
  <c r="K5"/>
  <c r="K6"/>
  <c r="K7"/>
  <c r="K8"/>
  <c r="K9"/>
  <c r="K10"/>
  <c r="K11"/>
  <c r="K12"/>
  <c r="K13"/>
  <c r="K16"/>
  <c r="K17"/>
  <c r="K18"/>
  <c r="K19"/>
  <c r="K20"/>
  <c r="K21"/>
  <c r="Q3"/>
  <c r="C7"/>
  <c r="C4"/>
  <c r="C11" s="1"/>
  <c r="J52" s="1"/>
  <c r="M11" l="1"/>
  <c r="L13" i="2"/>
  <c r="L23"/>
  <c r="B6"/>
  <c r="L12"/>
  <c r="L8"/>
  <c r="B5"/>
  <c r="I5"/>
  <c r="I17"/>
  <c r="I12"/>
  <c r="I8"/>
  <c r="L21"/>
  <c r="L17"/>
  <c r="L22"/>
  <c r="I22"/>
  <c r="I14"/>
  <c r="I9"/>
  <c r="L18"/>
  <c r="L14"/>
  <c r="L9"/>
  <c r="B3"/>
  <c r="I25"/>
  <c r="I15"/>
  <c r="I10"/>
  <c r="I6"/>
  <c r="L26"/>
  <c r="L19"/>
  <c r="L15"/>
  <c r="L10"/>
  <c r="L6"/>
  <c r="I26"/>
  <c r="I20"/>
  <c r="I16"/>
  <c r="I11"/>
  <c r="L5"/>
  <c r="L20"/>
  <c r="L16"/>
  <c r="L11"/>
  <c r="L7"/>
  <c r="B11"/>
  <c r="H52" i="1"/>
  <c r="I53"/>
  <c r="J50"/>
  <c r="H53"/>
  <c r="I50"/>
  <c r="J51"/>
  <c r="I52"/>
  <c r="J53"/>
  <c r="H50"/>
  <c r="M7"/>
  <c r="M14"/>
  <c r="M15"/>
  <c r="M21"/>
  <c r="M17"/>
  <c r="M3"/>
  <c r="M18"/>
  <c r="M12"/>
  <c r="M8"/>
  <c r="M4"/>
  <c r="M19"/>
  <c r="M13"/>
  <c r="M9"/>
  <c r="M5"/>
  <c r="C3"/>
  <c r="M20"/>
  <c r="M16"/>
  <c r="M10"/>
  <c r="M6"/>
  <c r="C6"/>
  <c r="C5"/>
  <c r="I12" l="1"/>
  <c r="H21" i="2"/>
  <c r="H23"/>
  <c r="I23"/>
  <c r="I19"/>
  <c r="I18"/>
  <c r="H26"/>
  <c r="H8"/>
  <c r="H25"/>
  <c r="I7"/>
  <c r="D18"/>
  <c r="C17"/>
  <c r="D17"/>
  <c r="C16"/>
  <c r="B15"/>
  <c r="B14"/>
  <c r="D16"/>
  <c r="C15"/>
  <c r="C14"/>
  <c r="B18"/>
  <c r="D15"/>
  <c r="D14"/>
  <c r="C18"/>
  <c r="B17"/>
  <c r="B16"/>
  <c r="H12"/>
  <c r="H18"/>
  <c r="H7"/>
  <c r="H16"/>
  <c r="H5"/>
  <c r="H17"/>
  <c r="H6"/>
  <c r="H10"/>
  <c r="H15"/>
  <c r="H20"/>
  <c r="H9"/>
  <c r="H19"/>
  <c r="I15" i="1"/>
  <c r="I14"/>
  <c r="J15"/>
  <c r="J14"/>
  <c r="J7"/>
  <c r="J16"/>
  <c r="I16"/>
  <c r="I17"/>
  <c r="J12"/>
  <c r="J17"/>
  <c r="J18"/>
  <c r="J13"/>
  <c r="J3"/>
  <c r="I18"/>
  <c r="I13"/>
  <c r="J5"/>
  <c r="J4"/>
  <c r="J19"/>
  <c r="J11"/>
  <c r="J6"/>
  <c r="J21"/>
  <c r="J20"/>
  <c r="J8"/>
  <c r="I6"/>
  <c r="I5"/>
  <c r="I21"/>
  <c r="I19"/>
  <c r="I4"/>
  <c r="I8"/>
  <c r="I20"/>
  <c r="I10"/>
  <c r="I9"/>
</calcChain>
</file>

<file path=xl/sharedStrings.xml><?xml version="1.0" encoding="utf-8"?>
<sst xmlns="http://schemas.openxmlformats.org/spreadsheetml/2006/main" count="79" uniqueCount="46">
  <si>
    <r>
      <rPr>
        <sz val="11"/>
        <color theme="1"/>
        <rFont val="Calibri"/>
        <family val="2"/>
        <charset val="204"/>
      </rPr>
      <t>δ</t>
    </r>
    <r>
      <rPr>
        <sz val="10"/>
        <color theme="1"/>
        <rFont val="Calibri"/>
        <family val="2"/>
        <charset val="204"/>
      </rPr>
      <t>D2O</t>
    </r>
  </si>
  <si>
    <t>N(H)</t>
  </si>
  <si>
    <t>N(O)</t>
  </si>
  <si>
    <t>Keff</t>
  </si>
  <si>
    <t>Na</t>
  </si>
  <si>
    <t>N(D)</t>
  </si>
  <si>
    <t>пл-ть Н2O</t>
  </si>
  <si>
    <t>пл-ть D2O</t>
  </si>
  <si>
    <t>барны</t>
  </si>
  <si>
    <t xml:space="preserve"> </t>
  </si>
  <si>
    <t>Фт</t>
  </si>
  <si>
    <t>Фб</t>
  </si>
  <si>
    <t>Фт/Фб</t>
  </si>
  <si>
    <t>пл-ть смеси</t>
  </si>
  <si>
    <t>M(H2O)</t>
  </si>
  <si>
    <t>M(D2O)</t>
  </si>
  <si>
    <t>Моляр смеси</t>
  </si>
  <si>
    <t>время</t>
  </si>
  <si>
    <t>Pu (D2O)</t>
  </si>
  <si>
    <t>Pu (H2O)</t>
  </si>
  <si>
    <t>Pu (H2O) 3 пер</t>
  </si>
  <si>
    <t>x U5</t>
  </si>
  <si>
    <t>u5</t>
  </si>
  <si>
    <t>u8</t>
  </si>
  <si>
    <t>пл-ть U02</t>
  </si>
  <si>
    <t>N(uo2)</t>
  </si>
  <si>
    <t>x = 4.95</t>
  </si>
  <si>
    <t>Плутоний</t>
  </si>
  <si>
    <t>x=4.95%</t>
  </si>
  <si>
    <t>t</t>
  </si>
  <si>
    <t>pu</t>
  </si>
  <si>
    <t>x=5.5</t>
  </si>
  <si>
    <t>x=5.5%</t>
  </si>
  <si>
    <t>x=6.0</t>
  </si>
  <si>
    <t>x=6.0%</t>
  </si>
  <si>
    <t>x=6.5</t>
  </si>
  <si>
    <t>x=6.5%</t>
  </si>
  <si>
    <t>56,140</t>
  </si>
  <si>
    <t>52,868</t>
  </si>
  <si>
    <t>47,674</t>
  </si>
  <si>
    <t>41,991</t>
  </si>
  <si>
    <t>D2O выгорание</t>
  </si>
  <si>
    <t>H2O выгорание</t>
  </si>
  <si>
    <t>выигрыш</t>
  </si>
  <si>
    <t>кол-во перегрузок</t>
  </si>
  <si>
    <t>Выгорание D20</t>
  </si>
</sst>
</file>

<file path=xl/styles.xml><?xml version="1.0" encoding="utf-8"?>
<styleSheet xmlns="http://schemas.openxmlformats.org/spreadsheetml/2006/main">
  <numFmts count="1">
    <numFmt numFmtId="164" formatCode="0.00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Source Code Pro"/>
      <charset val="204"/>
    </font>
    <font>
      <sz val="10"/>
      <color rgb="FFA9B7C6"/>
      <name val="Source Code Pro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6" tint="-0.249977111117893"/>
      <name val="Calibri"/>
      <family val="2"/>
      <charset val="204"/>
      <scheme val="minor"/>
    </font>
    <font>
      <sz val="10"/>
      <name val="Source Code Pro"/>
      <charset val="204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8" borderId="0" xfId="0" applyFill="1"/>
    <xf numFmtId="0" fontId="0" fillId="5" borderId="0" xfId="0" applyFill="1"/>
    <xf numFmtId="0" fontId="3" fillId="7" borderId="0" xfId="0" applyFont="1" applyFill="1"/>
    <xf numFmtId="11" fontId="3" fillId="6" borderId="0" xfId="0" applyNumberFormat="1" applyFont="1" applyFill="1"/>
    <xf numFmtId="0" fontId="4" fillId="0" borderId="0" xfId="0" applyFont="1"/>
    <xf numFmtId="0" fontId="3" fillId="9" borderId="0" xfId="0" applyFont="1" applyFill="1"/>
    <xf numFmtId="11" fontId="3" fillId="9" borderId="0" xfId="0" applyNumberFormat="1" applyFont="1" applyFill="1"/>
    <xf numFmtId="0" fontId="3" fillId="10" borderId="0" xfId="0" applyFont="1" applyFill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0" fillId="10" borderId="1" xfId="0" applyFill="1" applyBorder="1"/>
    <xf numFmtId="164" fontId="0" fillId="10" borderId="1" xfId="0" applyNumberFormat="1" applyFill="1" applyBorder="1"/>
    <xf numFmtId="11" fontId="3" fillId="5" borderId="0" xfId="0" applyNumberFormat="1" applyFont="1" applyFill="1"/>
    <xf numFmtId="0" fontId="0" fillId="15" borderId="0" xfId="0" applyFill="1"/>
    <xf numFmtId="0" fontId="6" fillId="0" borderId="0" xfId="0" applyFont="1"/>
    <xf numFmtId="0" fontId="7" fillId="0" borderId="0" xfId="0" applyFont="1"/>
    <xf numFmtId="0" fontId="0" fillId="14" borderId="1" xfId="0" applyFill="1" applyBorder="1"/>
    <xf numFmtId="164" fontId="0" fillId="14" borderId="1" xfId="0" applyNumberFormat="1" applyFill="1" applyBorder="1"/>
    <xf numFmtId="0" fontId="8" fillId="0" borderId="0" xfId="0" applyFont="1"/>
    <xf numFmtId="164" fontId="0" fillId="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9" fillId="7" borderId="0" xfId="0" applyFont="1" applyFill="1"/>
    <xf numFmtId="11" fontId="9" fillId="5" borderId="0" xfId="0" applyNumberFormat="1" applyFont="1" applyFill="1"/>
    <xf numFmtId="0" fontId="0" fillId="11" borderId="3" xfId="0" applyFill="1" applyBorder="1"/>
    <xf numFmtId="0" fontId="0" fillId="0" borderId="0" xfId="0" applyAlignment="1">
      <alignment horizontal="right"/>
    </xf>
    <xf numFmtId="0" fontId="0" fillId="17" borderId="1" xfId="0" applyFill="1" applyBorder="1"/>
    <xf numFmtId="164" fontId="0" fillId="17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v>Keff</c:v>
          </c:tx>
          <c:dPt>
            <c:idx val="11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cat>
            <c:numRef>
              <c:f>Лист1!$H$3:$H$21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0.18</c:v>
                </c:pt>
                <c:pt idx="9">
                  <c:v>0.81</c:v>
                </c:pt>
                <c:pt idx="10">
                  <c:v>0.82</c:v>
                </c:pt>
                <c:pt idx="11">
                  <c:v>0.82099999999999995</c:v>
                </c:pt>
                <c:pt idx="12">
                  <c:v>0.82199999999999995</c:v>
                </c:pt>
                <c:pt idx="13">
                  <c:v>0.82399999999999995</c:v>
                </c:pt>
                <c:pt idx="14">
                  <c:v>0.82499999999999996</c:v>
                </c:pt>
                <c:pt idx="15">
                  <c:v>0.83</c:v>
                </c:pt>
                <c:pt idx="16">
                  <c:v>0.85</c:v>
                </c:pt>
                <c:pt idx="17">
                  <c:v>0.9</c:v>
                </c:pt>
                <c:pt idx="18">
                  <c:v>1</c:v>
                </c:pt>
              </c:numCache>
            </c:numRef>
          </c:cat>
          <c:val>
            <c:numRef>
              <c:f>Лист1!$N$3:$N$21</c:f>
              <c:numCache>
                <c:formatCode>0.00000</c:formatCode>
                <c:ptCount val="19"/>
                <c:pt idx="0">
                  <c:v>1.37147</c:v>
                </c:pt>
                <c:pt idx="1">
                  <c:v>1.3542000000000001</c:v>
                </c:pt>
                <c:pt idx="2">
                  <c:v>1.33355</c:v>
                </c:pt>
                <c:pt idx="3">
                  <c:v>1.3086500000000001</c:v>
                </c:pt>
                <c:pt idx="4">
                  <c:v>1.27867</c:v>
                </c:pt>
                <c:pt idx="5">
                  <c:v>1.2422200000000001</c:v>
                </c:pt>
                <c:pt idx="6">
                  <c:v>1.1972499999999999</c:v>
                </c:pt>
                <c:pt idx="7">
                  <c:v>1.14066</c:v>
                </c:pt>
                <c:pt idx="8">
                  <c:v>1.0683499999999999</c:v>
                </c:pt>
                <c:pt idx="9">
                  <c:v>1.0599799999999999</c:v>
                </c:pt>
                <c:pt idx="10">
                  <c:v>1.0513699999999999</c:v>
                </c:pt>
                <c:pt idx="11">
                  <c:v>1.0506599999999999</c:v>
                </c:pt>
                <c:pt idx="12">
                  <c:v>1.04972</c:v>
                </c:pt>
                <c:pt idx="13">
                  <c:v>1.04783</c:v>
                </c:pt>
                <c:pt idx="14">
                  <c:v>1.0470999999999999</c:v>
                </c:pt>
                <c:pt idx="15">
                  <c:v>1.04253</c:v>
                </c:pt>
                <c:pt idx="16">
                  <c:v>1.0243</c:v>
                </c:pt>
                <c:pt idx="17">
                  <c:v>0.97324699999999997</c:v>
                </c:pt>
                <c:pt idx="18">
                  <c:v>0.84514599999999995</c:v>
                </c:pt>
              </c:numCache>
            </c:numRef>
          </c:val>
        </c:ser>
        <c:marker val="1"/>
        <c:axId val="102471168"/>
        <c:axId val="102472704"/>
      </c:lineChart>
      <c:catAx>
        <c:axId val="102471168"/>
        <c:scaling>
          <c:orientation val="minMax"/>
        </c:scaling>
        <c:axPos val="b"/>
        <c:numFmt formatCode="General" sourceLinked="1"/>
        <c:tickLblPos val="nextTo"/>
        <c:crossAx val="102472704"/>
        <c:crosses val="autoZero"/>
        <c:auto val="1"/>
        <c:lblAlgn val="ctr"/>
        <c:lblOffset val="100"/>
      </c:catAx>
      <c:valAx>
        <c:axId val="102472704"/>
        <c:scaling>
          <c:orientation val="minMax"/>
        </c:scaling>
        <c:axPos val="l"/>
        <c:majorGridlines/>
        <c:numFmt formatCode="0.00000" sourceLinked="1"/>
        <c:tickLblPos val="nextTo"/>
        <c:crossAx val="10247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v>Фт/Фб</c:v>
          </c:tx>
          <c:cat>
            <c:numRef>
              <c:f>Лист1!$H$3:$H$21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0.18</c:v>
                </c:pt>
                <c:pt idx="9">
                  <c:v>0.81</c:v>
                </c:pt>
                <c:pt idx="10">
                  <c:v>0.82</c:v>
                </c:pt>
                <c:pt idx="11">
                  <c:v>0.82099999999999995</c:v>
                </c:pt>
                <c:pt idx="12">
                  <c:v>0.82199999999999995</c:v>
                </c:pt>
                <c:pt idx="13">
                  <c:v>0.82399999999999995</c:v>
                </c:pt>
                <c:pt idx="14">
                  <c:v>0.82499999999999996</c:v>
                </c:pt>
                <c:pt idx="15">
                  <c:v>0.83</c:v>
                </c:pt>
                <c:pt idx="16">
                  <c:v>0.85</c:v>
                </c:pt>
                <c:pt idx="17">
                  <c:v>0.9</c:v>
                </c:pt>
                <c:pt idx="18">
                  <c:v>1</c:v>
                </c:pt>
              </c:numCache>
            </c:numRef>
          </c:cat>
          <c:val>
            <c:numRef>
              <c:f>Лист1!$Q$3:$Q$21</c:f>
              <c:numCache>
                <c:formatCode>General</c:formatCode>
                <c:ptCount val="19"/>
                <c:pt idx="0">
                  <c:v>0.2239010936302889</c:v>
                </c:pt>
                <c:pt idx="1">
                  <c:v>0.21475346846752641</c:v>
                </c:pt>
                <c:pt idx="2">
                  <c:v>0.20467942712239495</c:v>
                </c:pt>
                <c:pt idx="3">
                  <c:v>0.19349715343410831</c:v>
                </c:pt>
                <c:pt idx="4">
                  <c:v>0.18112142673637383</c:v>
                </c:pt>
                <c:pt idx="5">
                  <c:v>0.16731040306861972</c:v>
                </c:pt>
                <c:pt idx="6">
                  <c:v>0.15179617447951901</c:v>
                </c:pt>
                <c:pt idx="7">
                  <c:v>0.13406353652746175</c:v>
                </c:pt>
                <c:pt idx="8">
                  <c:v>0.1135415873972444</c:v>
                </c:pt>
                <c:pt idx="9">
                  <c:v>0.1112865507594583</c:v>
                </c:pt>
                <c:pt idx="10">
                  <c:v>0.10899132702914814</c:v>
                </c:pt>
                <c:pt idx="11">
                  <c:v>0.10880937000084566</c:v>
                </c:pt>
                <c:pt idx="12">
                  <c:v>0.10856080734460298</c:v>
                </c:pt>
                <c:pt idx="13">
                  <c:v>0.10805068830976246</c:v>
                </c:pt>
                <c:pt idx="14">
                  <c:v>0.10786727639214495</c:v>
                </c:pt>
                <c:pt idx="15">
                  <c:v>0.1066544661727075</c:v>
                </c:pt>
                <c:pt idx="16">
                  <c:v>0.10191853492554506</c:v>
                </c:pt>
                <c:pt idx="17">
                  <c:v>8.8941865377500082E-2</c:v>
                </c:pt>
                <c:pt idx="18">
                  <c:v>5.8865999319064569E-2</c:v>
                </c:pt>
              </c:numCache>
            </c:numRef>
          </c:val>
        </c:ser>
        <c:marker val="1"/>
        <c:axId val="102308864"/>
        <c:axId val="102327040"/>
      </c:lineChart>
      <c:catAx>
        <c:axId val="102308864"/>
        <c:scaling>
          <c:orientation val="minMax"/>
        </c:scaling>
        <c:axPos val="b"/>
        <c:numFmt formatCode="General" sourceLinked="1"/>
        <c:tickLblPos val="nextTo"/>
        <c:crossAx val="102327040"/>
        <c:crosses val="autoZero"/>
        <c:auto val="1"/>
        <c:lblAlgn val="ctr"/>
        <c:lblOffset val="100"/>
      </c:catAx>
      <c:valAx>
        <c:axId val="102327040"/>
        <c:scaling>
          <c:orientation val="minMax"/>
        </c:scaling>
        <c:axPos val="l"/>
        <c:majorGridlines/>
        <c:numFmt formatCode="General" sourceLinked="1"/>
        <c:tickLblPos val="nextTo"/>
        <c:crossAx val="10230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Pu D2O</c:v>
          </c:tx>
          <c:marker>
            <c:symbol val="none"/>
          </c:marker>
          <c:cat>
            <c:numRef>
              <c:f>Лист1!$C$28:$C$41</c:f>
              <c:numCache>
                <c:formatCode>General</c:formatCode>
                <c:ptCount val="14"/>
                <c:pt idx="0">
                  <c:v>12</c:v>
                </c:pt>
                <c:pt idx="1">
                  <c:v>42</c:v>
                </c:pt>
                <c:pt idx="2">
                  <c:v>82</c:v>
                </c:pt>
                <c:pt idx="3">
                  <c:v>132</c:v>
                </c:pt>
                <c:pt idx="4">
                  <c:v>192</c:v>
                </c:pt>
                <c:pt idx="5">
                  <c:v>277</c:v>
                </c:pt>
                <c:pt idx="6">
                  <c:v>377</c:v>
                </c:pt>
                <c:pt idx="7">
                  <c:v>477</c:v>
                </c:pt>
                <c:pt idx="8">
                  <c:v>577</c:v>
                </c:pt>
                <c:pt idx="9">
                  <c:v>677</c:v>
                </c:pt>
                <c:pt idx="10">
                  <c:v>777</c:v>
                </c:pt>
                <c:pt idx="11">
                  <c:v>877</c:v>
                </c:pt>
                <c:pt idx="12">
                  <c:v>977</c:v>
                </c:pt>
                <c:pt idx="13">
                  <c:v>1067</c:v>
                </c:pt>
              </c:numCache>
            </c:numRef>
          </c:cat>
          <c:val>
            <c:numRef>
              <c:f>Лист1!$D$28:$D$41</c:f>
              <c:numCache>
                <c:formatCode>0.00E+00</c:formatCode>
                <c:ptCount val="14"/>
                <c:pt idx="0">
                  <c:v>6.4517999999999998E-6</c:v>
                </c:pt>
                <c:pt idx="1">
                  <c:v>2.6403000000000001E-5</c:v>
                </c:pt>
                <c:pt idx="2">
                  <c:v>4.9653E-5</c:v>
                </c:pt>
                <c:pt idx="3">
                  <c:v>7.4475999999999996E-5</c:v>
                </c:pt>
                <c:pt idx="4">
                  <c:v>9.9380000000000001E-5</c:v>
                </c:pt>
                <c:pt idx="5">
                  <c:v>1.2752E-4</c:v>
                </c:pt>
                <c:pt idx="6">
                  <c:v>1.5223999999999999E-4</c:v>
                </c:pt>
                <c:pt idx="7">
                  <c:v>1.7013E-4</c:v>
                </c:pt>
                <c:pt idx="8">
                  <c:v>1.8267000000000001E-4</c:v>
                </c:pt>
                <c:pt idx="9">
                  <c:v>1.9090000000000001E-4</c:v>
                </c:pt>
                <c:pt idx="10">
                  <c:v>1.9542E-4</c:v>
                </c:pt>
                <c:pt idx="11">
                  <c:v>1.9678E-4</c:v>
                </c:pt>
                <c:pt idx="12">
                  <c:v>1.9547999999999999E-4</c:v>
                </c:pt>
                <c:pt idx="13">
                  <c:v>1.9218999999999999E-4</c:v>
                </c:pt>
              </c:numCache>
            </c:numRef>
          </c:val>
        </c:ser>
        <c:ser>
          <c:idx val="1"/>
          <c:order val="1"/>
          <c:tx>
            <c:v>Pu H2O + 3пер</c:v>
          </c:tx>
          <c:marker>
            <c:symbol val="none"/>
          </c:marker>
          <c:cat>
            <c:numRef>
              <c:f>Лист1!$C$28:$C$41</c:f>
              <c:numCache>
                <c:formatCode>General</c:formatCode>
                <c:ptCount val="14"/>
                <c:pt idx="0">
                  <c:v>12</c:v>
                </c:pt>
                <c:pt idx="1">
                  <c:v>42</c:v>
                </c:pt>
                <c:pt idx="2">
                  <c:v>82</c:v>
                </c:pt>
                <c:pt idx="3">
                  <c:v>132</c:v>
                </c:pt>
                <c:pt idx="4">
                  <c:v>192</c:v>
                </c:pt>
                <c:pt idx="5">
                  <c:v>277</c:v>
                </c:pt>
                <c:pt idx="6">
                  <c:v>377</c:v>
                </c:pt>
                <c:pt idx="7">
                  <c:v>477</c:v>
                </c:pt>
                <c:pt idx="8">
                  <c:v>577</c:v>
                </c:pt>
                <c:pt idx="9">
                  <c:v>677</c:v>
                </c:pt>
                <c:pt idx="10">
                  <c:v>777</c:v>
                </c:pt>
                <c:pt idx="11">
                  <c:v>877</c:v>
                </c:pt>
                <c:pt idx="12">
                  <c:v>977</c:v>
                </c:pt>
                <c:pt idx="13">
                  <c:v>1067</c:v>
                </c:pt>
              </c:numCache>
            </c:numRef>
          </c:cat>
          <c:val>
            <c:numRef>
              <c:f>Лист1!$G$27:$G$43</c:f>
              <c:numCache>
                <c:formatCode>0.00E+00</c:formatCode>
                <c:ptCount val="17"/>
                <c:pt idx="0">
                  <c:v>3.4844999999999998E-6</c:v>
                </c:pt>
                <c:pt idx="1">
                  <c:v>1.4732999999999999E-5</c:v>
                </c:pt>
                <c:pt idx="2">
                  <c:v>2.8212E-5</c:v>
                </c:pt>
                <c:pt idx="3">
                  <c:v>4.2895999999999997E-5</c:v>
                </c:pt>
                <c:pt idx="4">
                  <c:v>5.7856999999999998E-5</c:v>
                </c:pt>
                <c:pt idx="5">
                  <c:v>7.4954000000000001E-5</c:v>
                </c:pt>
                <c:pt idx="6">
                  <c:v>9.0327000000000004E-5</c:v>
                </c:pt>
                <c:pt idx="7">
                  <c:v>1.0183000000000001E-4</c:v>
                </c:pt>
                <c:pt idx="8">
                  <c:v>1.103E-4</c:v>
                </c:pt>
                <c:pt idx="9">
                  <c:v>1.1649E-4</c:v>
                </c:pt>
                <c:pt idx="10">
                  <c:v>1.1705999999999999E-4</c:v>
                </c:pt>
                <c:pt idx="11">
                  <c:v>1.1849999999999999E-4</c:v>
                </c:pt>
                <c:pt idx="12">
                  <c:v>1.2018E-4</c:v>
                </c:pt>
                <c:pt idx="13">
                  <c:v>1.2192E-4</c:v>
                </c:pt>
                <c:pt idx="14">
                  <c:v>1.2359E-4</c:v>
                </c:pt>
                <c:pt idx="15">
                  <c:v>1.2528999999999999E-4</c:v>
                </c:pt>
                <c:pt idx="16">
                  <c:v>1.2650000000000001E-4</c:v>
                </c:pt>
              </c:numCache>
            </c:numRef>
          </c:val>
        </c:ser>
        <c:ser>
          <c:idx val="2"/>
          <c:order val="2"/>
          <c:tx>
            <c:v>Pu H2O</c:v>
          </c:tx>
          <c:marker>
            <c:symbol val="none"/>
          </c:marker>
          <c:cat>
            <c:numRef>
              <c:f>Лист1!$C$28:$C$41</c:f>
              <c:numCache>
                <c:formatCode>General</c:formatCode>
                <c:ptCount val="14"/>
                <c:pt idx="0">
                  <c:v>12</c:v>
                </c:pt>
                <c:pt idx="1">
                  <c:v>42</c:v>
                </c:pt>
                <c:pt idx="2">
                  <c:v>82</c:v>
                </c:pt>
                <c:pt idx="3">
                  <c:v>132</c:v>
                </c:pt>
                <c:pt idx="4">
                  <c:v>192</c:v>
                </c:pt>
                <c:pt idx="5">
                  <c:v>277</c:v>
                </c:pt>
                <c:pt idx="6">
                  <c:v>377</c:v>
                </c:pt>
                <c:pt idx="7">
                  <c:v>477</c:v>
                </c:pt>
                <c:pt idx="8">
                  <c:v>577</c:v>
                </c:pt>
                <c:pt idx="9">
                  <c:v>677</c:v>
                </c:pt>
                <c:pt idx="10">
                  <c:v>777</c:v>
                </c:pt>
                <c:pt idx="11">
                  <c:v>877</c:v>
                </c:pt>
                <c:pt idx="12">
                  <c:v>977</c:v>
                </c:pt>
                <c:pt idx="13">
                  <c:v>1067</c:v>
                </c:pt>
              </c:numCache>
            </c:numRef>
          </c:cat>
          <c:val>
            <c:numRef>
              <c:f>Лист1!$D$46:$D$70</c:f>
              <c:numCache>
                <c:formatCode>0.00E+00</c:formatCode>
                <c:ptCount val="25"/>
                <c:pt idx="0">
                  <c:v>9.4544000000000005E-6</c:v>
                </c:pt>
                <c:pt idx="1">
                  <c:v>2.2534000000000001E-5</c:v>
                </c:pt>
                <c:pt idx="2">
                  <c:v>3.4249999999999999E-5</c:v>
                </c:pt>
                <c:pt idx="3">
                  <c:v>4.4793999999999998E-5</c:v>
                </c:pt>
                <c:pt idx="4">
                  <c:v>5.4317000000000002E-5</c:v>
                </c:pt>
                <c:pt idx="5">
                  <c:v>6.2939000000000002E-5</c:v>
                </c:pt>
                <c:pt idx="6">
                  <c:v>7.0759999999999993E-5</c:v>
                </c:pt>
                <c:pt idx="7">
                  <c:v>7.7865000000000001E-5</c:v>
                </c:pt>
                <c:pt idx="8">
                  <c:v>8.4324000000000001E-5</c:v>
                </c:pt>
                <c:pt idx="9">
                  <c:v>9.0198999999999995E-5</c:v>
                </c:pt>
                <c:pt idx="10">
                  <c:v>9.5543000000000003E-5</c:v>
                </c:pt>
                <c:pt idx="11">
                  <c:v>1.004E-4</c:v>
                </c:pt>
                <c:pt idx="12">
                  <c:v>1.0482E-4</c:v>
                </c:pt>
                <c:pt idx="13">
                  <c:v>1.0883999999999999E-4</c:v>
                </c:pt>
                <c:pt idx="14">
                  <c:v>1.1249E-4</c:v>
                </c:pt>
                <c:pt idx="15">
                  <c:v>1.158E-4</c:v>
                </c:pt>
                <c:pt idx="16">
                  <c:v>1.188E-4</c:v>
                </c:pt>
                <c:pt idx="17">
                  <c:v>1.2150999999999999E-4</c:v>
                </c:pt>
                <c:pt idx="18">
                  <c:v>1.2396999999999999E-4</c:v>
                </c:pt>
                <c:pt idx="19">
                  <c:v>1.2617999999999999E-4</c:v>
                </c:pt>
                <c:pt idx="20">
                  <c:v>1.2816999999999999E-4</c:v>
                </c:pt>
                <c:pt idx="21">
                  <c:v>1.2996000000000001E-4</c:v>
                </c:pt>
                <c:pt idx="22">
                  <c:v>1.3155999999999999E-4</c:v>
                </c:pt>
                <c:pt idx="23">
                  <c:v>1.3300000000000001E-4</c:v>
                </c:pt>
                <c:pt idx="24">
                  <c:v>1.3427E-4</c:v>
                </c:pt>
              </c:numCache>
            </c:numRef>
          </c:val>
        </c:ser>
        <c:marker val="1"/>
        <c:axId val="103815808"/>
        <c:axId val="103825792"/>
      </c:lineChart>
      <c:catAx>
        <c:axId val="103815808"/>
        <c:scaling>
          <c:orientation val="minMax"/>
        </c:scaling>
        <c:axPos val="b"/>
        <c:numFmt formatCode="General" sourceLinked="1"/>
        <c:tickLblPos val="nextTo"/>
        <c:crossAx val="103825792"/>
        <c:crosses val="autoZero"/>
        <c:auto val="1"/>
        <c:lblAlgn val="ctr"/>
        <c:lblOffset val="100"/>
      </c:catAx>
      <c:valAx>
        <c:axId val="103825792"/>
        <c:scaling>
          <c:orientation val="minMax"/>
        </c:scaling>
        <c:axPos val="l"/>
        <c:majorGridlines/>
        <c:numFmt formatCode="0.00E+00" sourceLinked="1"/>
        <c:tickLblPos val="nextTo"/>
        <c:crossAx val="10381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4.95%</c:v>
          </c:tx>
          <c:cat>
            <c:numRef>
              <c:f>Лист2!$J$35:$J$52</c:f>
              <c:numCache>
                <c:formatCode>General</c:formatCode>
                <c:ptCount val="18"/>
                <c:pt idx="0">
                  <c:v>20</c:v>
                </c:pt>
                <c:pt idx="1">
                  <c:v>90</c:v>
                </c:pt>
                <c:pt idx="2">
                  <c:v>140</c:v>
                </c:pt>
                <c:pt idx="3">
                  <c:v>235</c:v>
                </c:pt>
                <c:pt idx="4">
                  <c:v>310</c:v>
                </c:pt>
                <c:pt idx="5">
                  <c:v>410</c:v>
                </c:pt>
                <c:pt idx="6">
                  <c:v>534</c:v>
                </c:pt>
                <c:pt idx="7">
                  <c:v>694</c:v>
                </c:pt>
                <c:pt idx="8">
                  <c:v>884</c:v>
                </c:pt>
                <c:pt idx="9">
                  <c:v>1004</c:v>
                </c:pt>
                <c:pt idx="10">
                  <c:v>1104</c:v>
                </c:pt>
                <c:pt idx="11">
                  <c:v>1204</c:v>
                </c:pt>
                <c:pt idx="12">
                  <c:v>1308</c:v>
                </c:pt>
                <c:pt idx="13">
                  <c:v>1428</c:v>
                </c:pt>
                <c:pt idx="14">
                  <c:v>1578</c:v>
                </c:pt>
                <c:pt idx="15">
                  <c:v>1698</c:v>
                </c:pt>
                <c:pt idx="16">
                  <c:v>1798</c:v>
                </c:pt>
                <c:pt idx="17">
                  <c:v>1898</c:v>
                </c:pt>
              </c:numCache>
            </c:numRef>
          </c:cat>
          <c:val>
            <c:numRef>
              <c:f>Лист2!$B$35:$B$52</c:f>
              <c:numCache>
                <c:formatCode>0.00E+00</c:formatCode>
                <c:ptCount val="18"/>
                <c:pt idx="0">
                  <c:v>6.2944999999999996E-6</c:v>
                </c:pt>
                <c:pt idx="1">
                  <c:v>2.6574E-5</c:v>
                </c:pt>
                <c:pt idx="2">
                  <c:v>5.0992000000000002E-5</c:v>
                </c:pt>
                <c:pt idx="3">
                  <c:v>7.7935000000000005E-5</c:v>
                </c:pt>
                <c:pt idx="4">
                  <c:v>1.0675000000000001E-4</c:v>
                </c:pt>
                <c:pt idx="5">
                  <c:v>1.4098E-4</c:v>
                </c:pt>
                <c:pt idx="6">
                  <c:v>1.7347E-4</c:v>
                </c:pt>
                <c:pt idx="7">
                  <c:v>1.9885000000000001E-4</c:v>
                </c:pt>
                <c:pt idx="8">
                  <c:v>2.1891E-4</c:v>
                </c:pt>
                <c:pt idx="9">
                  <c:v>2.3447E-4</c:v>
                </c:pt>
                <c:pt idx="10">
                  <c:v>2.4616999999999998E-4</c:v>
                </c:pt>
                <c:pt idx="11">
                  <c:v>2.5457000000000002E-4</c:v>
                </c:pt>
                <c:pt idx="12">
                  <c:v>2.6013000000000002E-4</c:v>
                </c:pt>
                <c:pt idx="13">
                  <c:v>2.6295000000000002E-4</c:v>
                </c:pt>
                <c:pt idx="14">
                  <c:v>2.6328000000000001E-4</c:v>
                </c:pt>
                <c:pt idx="15">
                  <c:v>2.6097000000000002E-4</c:v>
                </c:pt>
                <c:pt idx="16">
                  <c:v>2.5802000000000003E-4</c:v>
                </c:pt>
                <c:pt idx="17">
                  <c:v>2.5413999999999998E-4</c:v>
                </c:pt>
              </c:numCache>
            </c:numRef>
          </c:val>
        </c:ser>
        <c:ser>
          <c:idx val="1"/>
          <c:order val="1"/>
          <c:tx>
            <c:v>5.50%</c:v>
          </c:tx>
          <c:cat>
            <c:numRef>
              <c:f>Лист2!$J$35:$J$52</c:f>
              <c:numCache>
                <c:formatCode>General</c:formatCode>
                <c:ptCount val="18"/>
                <c:pt idx="0">
                  <c:v>20</c:v>
                </c:pt>
                <c:pt idx="1">
                  <c:v>90</c:v>
                </c:pt>
                <c:pt idx="2">
                  <c:v>140</c:v>
                </c:pt>
                <c:pt idx="3">
                  <c:v>235</c:v>
                </c:pt>
                <c:pt idx="4">
                  <c:v>310</c:v>
                </c:pt>
                <c:pt idx="5">
                  <c:v>410</c:v>
                </c:pt>
                <c:pt idx="6">
                  <c:v>534</c:v>
                </c:pt>
                <c:pt idx="7">
                  <c:v>694</c:v>
                </c:pt>
                <c:pt idx="8">
                  <c:v>884</c:v>
                </c:pt>
                <c:pt idx="9">
                  <c:v>1004</c:v>
                </c:pt>
                <c:pt idx="10">
                  <c:v>1104</c:v>
                </c:pt>
                <c:pt idx="11">
                  <c:v>1204</c:v>
                </c:pt>
                <c:pt idx="12">
                  <c:v>1308</c:v>
                </c:pt>
                <c:pt idx="13">
                  <c:v>1428</c:v>
                </c:pt>
                <c:pt idx="14">
                  <c:v>1578</c:v>
                </c:pt>
                <c:pt idx="15">
                  <c:v>1698</c:v>
                </c:pt>
                <c:pt idx="16">
                  <c:v>1798</c:v>
                </c:pt>
                <c:pt idx="17">
                  <c:v>1898</c:v>
                </c:pt>
              </c:numCache>
            </c:numRef>
          </c:cat>
          <c:val>
            <c:numRef>
              <c:f>Лист2!$E$35:$E$52</c:f>
              <c:numCache>
                <c:formatCode>0.00E+00</c:formatCode>
                <c:ptCount val="18"/>
                <c:pt idx="0">
                  <c:v>6.2937999999999998E-6</c:v>
                </c:pt>
                <c:pt idx="1">
                  <c:v>2.6454000000000001E-5</c:v>
                </c:pt>
                <c:pt idx="2">
                  <c:v>5.1062E-5</c:v>
                </c:pt>
                <c:pt idx="3">
                  <c:v>7.8676000000000004E-5</c:v>
                </c:pt>
                <c:pt idx="4">
                  <c:v>1.0846E-4</c:v>
                </c:pt>
                <c:pt idx="5">
                  <c:v>1.4457000000000001E-4</c:v>
                </c:pt>
                <c:pt idx="6">
                  <c:v>1.796E-4</c:v>
                </c:pt>
                <c:pt idx="7">
                  <c:v>2.2043E-4</c:v>
                </c:pt>
                <c:pt idx="8">
                  <c:v>2.5001E-4</c:v>
                </c:pt>
                <c:pt idx="9">
                  <c:v>2.6622000000000001E-4</c:v>
                </c:pt>
                <c:pt idx="10">
                  <c:v>2.7617000000000001E-4</c:v>
                </c:pt>
                <c:pt idx="11">
                  <c:v>2.8307000000000001E-4</c:v>
                </c:pt>
                <c:pt idx="12">
                  <c:v>2.8730999999999999E-4</c:v>
                </c:pt>
                <c:pt idx="13">
                  <c:v>2.8924000000000002E-4</c:v>
                </c:pt>
                <c:pt idx="14">
                  <c:v>2.8850000000000002E-4</c:v>
                </c:pt>
                <c:pt idx="15">
                  <c:v>2.8460999999999997E-4</c:v>
                </c:pt>
                <c:pt idx="16">
                  <c:v>2.8007999999999999E-4</c:v>
                </c:pt>
                <c:pt idx="17">
                  <c:v>2.7451999999999999E-4</c:v>
                </c:pt>
              </c:numCache>
            </c:numRef>
          </c:val>
        </c:ser>
        <c:ser>
          <c:idx val="2"/>
          <c:order val="2"/>
          <c:tx>
            <c:v>6.00%</c:v>
          </c:tx>
          <c:cat>
            <c:numRef>
              <c:f>Лист2!$J$35:$J$52</c:f>
              <c:numCache>
                <c:formatCode>General</c:formatCode>
                <c:ptCount val="18"/>
                <c:pt idx="0">
                  <c:v>20</c:v>
                </c:pt>
                <c:pt idx="1">
                  <c:v>90</c:v>
                </c:pt>
                <c:pt idx="2">
                  <c:v>140</c:v>
                </c:pt>
                <c:pt idx="3">
                  <c:v>235</c:v>
                </c:pt>
                <c:pt idx="4">
                  <c:v>310</c:v>
                </c:pt>
                <c:pt idx="5">
                  <c:v>410</c:v>
                </c:pt>
                <c:pt idx="6">
                  <c:v>534</c:v>
                </c:pt>
                <c:pt idx="7">
                  <c:v>694</c:v>
                </c:pt>
                <c:pt idx="8">
                  <c:v>884</c:v>
                </c:pt>
                <c:pt idx="9">
                  <c:v>1004</c:v>
                </c:pt>
                <c:pt idx="10">
                  <c:v>1104</c:v>
                </c:pt>
                <c:pt idx="11">
                  <c:v>1204</c:v>
                </c:pt>
                <c:pt idx="12">
                  <c:v>1308</c:v>
                </c:pt>
                <c:pt idx="13">
                  <c:v>1428</c:v>
                </c:pt>
                <c:pt idx="14">
                  <c:v>1578</c:v>
                </c:pt>
                <c:pt idx="15">
                  <c:v>1698</c:v>
                </c:pt>
                <c:pt idx="16">
                  <c:v>1798</c:v>
                </c:pt>
                <c:pt idx="17">
                  <c:v>1898</c:v>
                </c:pt>
              </c:numCache>
            </c:numRef>
          </c:cat>
          <c:val>
            <c:numRef>
              <c:f>Лист2!$H$35:$H$52</c:f>
              <c:numCache>
                <c:formatCode>0.00E+00</c:formatCode>
                <c:ptCount val="18"/>
                <c:pt idx="0">
                  <c:v>6.2223999999999999E-6</c:v>
                </c:pt>
                <c:pt idx="1">
                  <c:v>5.1045999999999999E-5</c:v>
                </c:pt>
                <c:pt idx="2">
                  <c:v>7.9225000000000001E-5</c:v>
                </c:pt>
                <c:pt idx="3">
                  <c:v>1.0469E-4</c:v>
                </c:pt>
                <c:pt idx="4">
                  <c:v>1.3239999999999999E-4</c:v>
                </c:pt>
                <c:pt idx="5">
                  <c:v>1.7174000000000001E-4</c:v>
                </c:pt>
                <c:pt idx="6">
                  <c:v>2.0560000000000001E-4</c:v>
                </c:pt>
                <c:pt idx="7">
                  <c:v>2.4379E-4</c:v>
                </c:pt>
                <c:pt idx="8">
                  <c:v>2.7626000000000001E-4</c:v>
                </c:pt>
                <c:pt idx="9">
                  <c:v>2.9091000000000002E-4</c:v>
                </c:pt>
                <c:pt idx="10">
                  <c:v>2.9975999999999999E-4</c:v>
                </c:pt>
                <c:pt idx="11">
                  <c:v>3.0569000000000001E-4</c:v>
                </c:pt>
                <c:pt idx="12">
                  <c:v>3.0920999999999998E-4</c:v>
                </c:pt>
                <c:pt idx="13">
                  <c:v>3.1058000000000002E-4</c:v>
                </c:pt>
                <c:pt idx="14">
                  <c:v>3.0843E-4</c:v>
                </c:pt>
                <c:pt idx="15">
                  <c:v>3.0379000000000002E-4</c:v>
                </c:pt>
                <c:pt idx="16">
                  <c:v>2.9867000000000001E-4</c:v>
                </c:pt>
                <c:pt idx="17">
                  <c:v>2.9252E-4</c:v>
                </c:pt>
              </c:numCache>
            </c:numRef>
          </c:val>
        </c:ser>
        <c:ser>
          <c:idx val="3"/>
          <c:order val="3"/>
          <c:tx>
            <c:v>6.50%</c:v>
          </c:tx>
          <c:cat>
            <c:numRef>
              <c:f>Лист2!$J$35:$J$52</c:f>
              <c:numCache>
                <c:formatCode>General</c:formatCode>
                <c:ptCount val="18"/>
                <c:pt idx="0">
                  <c:v>20</c:v>
                </c:pt>
                <c:pt idx="1">
                  <c:v>90</c:v>
                </c:pt>
                <c:pt idx="2">
                  <c:v>140</c:v>
                </c:pt>
                <c:pt idx="3">
                  <c:v>235</c:v>
                </c:pt>
                <c:pt idx="4">
                  <c:v>310</c:v>
                </c:pt>
                <c:pt idx="5">
                  <c:v>410</c:v>
                </c:pt>
                <c:pt idx="6">
                  <c:v>534</c:v>
                </c:pt>
                <c:pt idx="7">
                  <c:v>694</c:v>
                </c:pt>
                <c:pt idx="8">
                  <c:v>884</c:v>
                </c:pt>
                <c:pt idx="9">
                  <c:v>1004</c:v>
                </c:pt>
                <c:pt idx="10">
                  <c:v>1104</c:v>
                </c:pt>
                <c:pt idx="11">
                  <c:v>1204</c:v>
                </c:pt>
                <c:pt idx="12">
                  <c:v>1308</c:v>
                </c:pt>
                <c:pt idx="13">
                  <c:v>1428</c:v>
                </c:pt>
                <c:pt idx="14">
                  <c:v>1578</c:v>
                </c:pt>
                <c:pt idx="15">
                  <c:v>1698</c:v>
                </c:pt>
                <c:pt idx="16">
                  <c:v>1798</c:v>
                </c:pt>
                <c:pt idx="17">
                  <c:v>1898</c:v>
                </c:pt>
              </c:numCache>
            </c:numRef>
          </c:cat>
          <c:val>
            <c:numRef>
              <c:f>Лист2!$K$35:$K$52</c:f>
              <c:numCache>
                <c:formatCode>0.00E+00</c:formatCode>
                <c:ptCount val="18"/>
                <c:pt idx="0">
                  <c:v>1.1783000000000001E-5</c:v>
                </c:pt>
                <c:pt idx="1">
                  <c:v>5.6415000000000001E-5</c:v>
                </c:pt>
                <c:pt idx="2">
                  <c:v>8.4887000000000002E-5</c:v>
                </c:pt>
                <c:pt idx="3">
                  <c:v>1.3191E-4</c:v>
                </c:pt>
                <c:pt idx="4">
                  <c:v>1.6391999999999999E-4</c:v>
                </c:pt>
                <c:pt idx="5">
                  <c:v>2.0045999999999999E-4</c:v>
                </c:pt>
                <c:pt idx="6">
                  <c:v>2.3756E-4</c:v>
                </c:pt>
                <c:pt idx="7">
                  <c:v>2.7489000000000002E-4</c:v>
                </c:pt>
                <c:pt idx="8">
                  <c:v>3.0593999999999999E-4</c:v>
                </c:pt>
                <c:pt idx="9">
                  <c:v>3.1890999999999999E-4</c:v>
                </c:pt>
                <c:pt idx="10">
                  <c:v>3.2651000000000002E-4</c:v>
                </c:pt>
                <c:pt idx="11">
                  <c:v>3.3135E-4</c:v>
                </c:pt>
                <c:pt idx="12">
                  <c:v>3.3385000000000001E-4</c:v>
                </c:pt>
                <c:pt idx="13">
                  <c:v>3.3416000000000001E-4</c:v>
                </c:pt>
                <c:pt idx="14">
                  <c:v>3.3084E-4</c:v>
                </c:pt>
                <c:pt idx="15">
                  <c:v>3.2534000000000003E-4</c:v>
                </c:pt>
                <c:pt idx="16">
                  <c:v>3.1953E-4</c:v>
                </c:pt>
                <c:pt idx="17">
                  <c:v>3.1273E-4</c:v>
                </c:pt>
              </c:numCache>
            </c:numRef>
          </c:val>
        </c:ser>
        <c:marker val="1"/>
        <c:axId val="102677120"/>
        <c:axId val="102683008"/>
      </c:lineChart>
      <c:catAx>
        <c:axId val="102677120"/>
        <c:scaling>
          <c:orientation val="minMax"/>
        </c:scaling>
        <c:axPos val="b"/>
        <c:numFmt formatCode="General" sourceLinked="1"/>
        <c:tickLblPos val="nextTo"/>
        <c:crossAx val="102683008"/>
        <c:crosses val="autoZero"/>
        <c:auto val="1"/>
        <c:lblAlgn val="ctr"/>
        <c:lblOffset val="100"/>
      </c:catAx>
      <c:valAx>
        <c:axId val="102683008"/>
        <c:scaling>
          <c:orientation val="minMax"/>
        </c:scaling>
        <c:axPos val="l"/>
        <c:majorGridlines/>
        <c:numFmt formatCode="0.00E+00" sourceLinked="1"/>
        <c:tickLblPos val="nextTo"/>
        <c:crossAx val="10267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x=4.95, n=2</c:v>
          </c:tx>
          <c:cat>
            <c:numRef>
              <c:f>Лист2!$G$57:$G$92</c:f>
              <c:numCache>
                <c:formatCode>General</c:formatCode>
                <c:ptCount val="3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550</c:v>
                </c:pt>
                <c:pt idx="18">
                  <c:v>600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950</c:v>
                </c:pt>
                <c:pt idx="26">
                  <c:v>1000</c:v>
                </c:pt>
                <c:pt idx="27">
                  <c:v>1050</c:v>
                </c:pt>
                <c:pt idx="28">
                  <c:v>1100</c:v>
                </c:pt>
                <c:pt idx="29">
                  <c:v>1150</c:v>
                </c:pt>
                <c:pt idx="30">
                  <c:v>1200</c:v>
                </c:pt>
                <c:pt idx="31">
                  <c:v>1250</c:v>
                </c:pt>
                <c:pt idx="32">
                  <c:v>1300</c:v>
                </c:pt>
                <c:pt idx="33">
                  <c:v>1350</c:v>
                </c:pt>
                <c:pt idx="34">
                  <c:v>1400</c:v>
                </c:pt>
                <c:pt idx="35">
                  <c:v>1450</c:v>
                </c:pt>
              </c:numCache>
            </c:numRef>
          </c:cat>
          <c:val>
            <c:numRef>
              <c:f>Лист2!$H$57:$H$91</c:f>
              <c:numCache>
                <c:formatCode>0.00E+00</c:formatCode>
                <c:ptCount val="35"/>
                <c:pt idx="0">
                  <c:v>3.9410000000000002E-7</c:v>
                </c:pt>
                <c:pt idx="1">
                  <c:v>1.9300000000000002E-6</c:v>
                </c:pt>
                <c:pt idx="2">
                  <c:v>5.4914999999999999E-6</c:v>
                </c:pt>
                <c:pt idx="3">
                  <c:v>9.3944999999999996E-6</c:v>
                </c:pt>
                <c:pt idx="4">
                  <c:v>1.3345E-5</c:v>
                </c:pt>
                <c:pt idx="5">
                  <c:v>2.1166999999999999E-5</c:v>
                </c:pt>
                <c:pt idx="6">
                  <c:v>2.8844999999999999E-5</c:v>
                </c:pt>
                <c:pt idx="7">
                  <c:v>3.6387000000000002E-5</c:v>
                </c:pt>
                <c:pt idx="8">
                  <c:v>6.8132000000000004E-5</c:v>
                </c:pt>
                <c:pt idx="9">
                  <c:v>9.7305000000000004E-5</c:v>
                </c:pt>
                <c:pt idx="10">
                  <c:v>1.2128E-4</c:v>
                </c:pt>
                <c:pt idx="11">
                  <c:v>1.4364E-4</c:v>
                </c:pt>
                <c:pt idx="12">
                  <c:v>1.6480999999999999E-4</c:v>
                </c:pt>
                <c:pt idx="13">
                  <c:v>1.8065E-4</c:v>
                </c:pt>
                <c:pt idx="14">
                  <c:v>1.9537999999999999E-4</c:v>
                </c:pt>
                <c:pt idx="15">
                  <c:v>2.0942000000000001E-4</c:v>
                </c:pt>
                <c:pt idx="16">
                  <c:v>2.2008999999999999E-4</c:v>
                </c:pt>
                <c:pt idx="17">
                  <c:v>2.3007E-4</c:v>
                </c:pt>
                <c:pt idx="18">
                  <c:v>2.3960999999999999E-4</c:v>
                </c:pt>
                <c:pt idx="19">
                  <c:v>2.4875E-4</c:v>
                </c:pt>
                <c:pt idx="20">
                  <c:v>2.5751000000000002E-4</c:v>
                </c:pt>
                <c:pt idx="21">
                  <c:v>2.6174999999999999E-4</c:v>
                </c:pt>
                <c:pt idx="22">
                  <c:v>2.655E-4</c:v>
                </c:pt>
                <c:pt idx="23">
                  <c:v>2.6909999999999998E-4</c:v>
                </c:pt>
                <c:pt idx="24">
                  <c:v>2.7255999999999998E-4</c:v>
                </c:pt>
                <c:pt idx="25">
                  <c:v>2.7588999999999999E-4</c:v>
                </c:pt>
                <c:pt idx="26">
                  <c:v>2.7565000000000001E-4</c:v>
                </c:pt>
                <c:pt idx="27">
                  <c:v>2.7542000000000002E-4</c:v>
                </c:pt>
                <c:pt idx="28">
                  <c:v>2.7521000000000002E-4</c:v>
                </c:pt>
                <c:pt idx="29">
                  <c:v>2.7502000000000001E-4</c:v>
                </c:pt>
                <c:pt idx="30">
                  <c:v>2.7184000000000003E-4</c:v>
                </c:pt>
                <c:pt idx="31">
                  <c:v>2.6855E-4</c:v>
                </c:pt>
                <c:pt idx="32">
                  <c:v>2.654E-4</c:v>
                </c:pt>
                <c:pt idx="33">
                  <c:v>2.6240999999999998E-4</c:v>
                </c:pt>
                <c:pt idx="34">
                  <c:v>2.5954999999999999E-4</c:v>
                </c:pt>
              </c:numCache>
            </c:numRef>
          </c:val>
        </c:ser>
        <c:marker val="1"/>
        <c:axId val="73867264"/>
        <c:axId val="73868800"/>
      </c:lineChart>
      <c:catAx>
        <c:axId val="73867264"/>
        <c:scaling>
          <c:orientation val="minMax"/>
        </c:scaling>
        <c:axPos val="b"/>
        <c:numFmt formatCode="General" sourceLinked="1"/>
        <c:tickLblPos val="nextTo"/>
        <c:crossAx val="73868800"/>
        <c:crosses val="autoZero"/>
        <c:auto val="1"/>
        <c:lblAlgn val="ctr"/>
        <c:lblOffset val="100"/>
      </c:catAx>
      <c:valAx>
        <c:axId val="73868800"/>
        <c:scaling>
          <c:orientation val="minMax"/>
        </c:scaling>
        <c:axPos val="l"/>
        <c:majorGridlines/>
        <c:numFmt formatCode="0.00E+00" sourceLinked="1"/>
        <c:tickLblPos val="nextTo"/>
        <c:crossAx val="7386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4</xdr:row>
      <xdr:rowOff>104775</xdr:rowOff>
    </xdr:from>
    <xdr:to>
      <xdr:col>26</xdr:col>
      <xdr:colOff>152400</xdr:colOff>
      <xdr:row>18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20</xdr:row>
      <xdr:rowOff>66675</xdr:rowOff>
    </xdr:from>
    <xdr:to>
      <xdr:col>26</xdr:col>
      <xdr:colOff>85725</xdr:colOff>
      <xdr:row>34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38</xdr:row>
      <xdr:rowOff>0</xdr:rowOff>
    </xdr:from>
    <xdr:to>
      <xdr:col>26</xdr:col>
      <xdr:colOff>0</xdr:colOff>
      <xdr:row>66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372725" y="7239000"/>
          <a:ext cx="6705600" cy="534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42335</xdr:colOff>
      <xdr:row>26</xdr:row>
      <xdr:rowOff>84667</xdr:rowOff>
    </xdr:from>
    <xdr:to>
      <xdr:col>14</xdr:col>
      <xdr:colOff>349251</xdr:colOff>
      <xdr:row>40</xdr:row>
      <xdr:rowOff>158750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33</xdr:row>
      <xdr:rowOff>59532</xdr:rowOff>
    </xdr:from>
    <xdr:to>
      <xdr:col>20</xdr:col>
      <xdr:colOff>321469</xdr:colOff>
      <xdr:row>47</xdr:row>
      <xdr:rowOff>130969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830385</xdr:colOff>
      <xdr:row>64</xdr:row>
      <xdr:rowOff>48847</xdr:rowOff>
    </xdr:from>
    <xdr:to>
      <xdr:col>16</xdr:col>
      <xdr:colOff>366346</xdr:colOff>
      <xdr:row>78</xdr:row>
      <xdr:rowOff>61058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45"/>
  <sheetViews>
    <sheetView topLeftCell="H1" zoomScale="90" zoomScaleNormal="90" workbookViewId="0">
      <selection activeCell="M3" sqref="M3"/>
    </sheetView>
  </sheetViews>
  <sheetFormatPr defaultRowHeight="15"/>
  <cols>
    <col min="2" max="2" width="11.7109375" customWidth="1"/>
    <col min="3" max="3" width="16.140625" customWidth="1"/>
    <col min="6" max="6" width="14.7109375" customWidth="1"/>
    <col min="7" max="7" width="18.7109375" customWidth="1"/>
    <col min="10" max="10" width="8.7109375" customWidth="1"/>
    <col min="11" max="11" width="11.42578125" customWidth="1"/>
    <col min="12" max="12" width="15.140625" customWidth="1"/>
    <col min="13" max="13" width="11.7109375" customWidth="1"/>
  </cols>
  <sheetData>
    <row r="1" spans="2:17">
      <c r="B1" s="3" t="s">
        <v>6</v>
      </c>
      <c r="C1" s="4">
        <v>0.7</v>
      </c>
    </row>
    <row r="2" spans="2:17">
      <c r="B2" s="3" t="s">
        <v>7</v>
      </c>
      <c r="C2" s="4">
        <v>1.1100000000000001</v>
      </c>
      <c r="H2" s="1" t="s">
        <v>0</v>
      </c>
      <c r="I2" s="2" t="s">
        <v>1</v>
      </c>
      <c r="J2" s="2" t="s">
        <v>5</v>
      </c>
      <c r="K2" s="2" t="s">
        <v>13</v>
      </c>
      <c r="L2" s="2" t="s">
        <v>16</v>
      </c>
      <c r="M2" s="2" t="s">
        <v>2</v>
      </c>
      <c r="N2" s="2" t="s">
        <v>3</v>
      </c>
      <c r="O2" s="2" t="s">
        <v>10</v>
      </c>
      <c r="P2" s="2" t="s">
        <v>11</v>
      </c>
      <c r="Q2" s="2" t="s">
        <v>12</v>
      </c>
    </row>
    <row r="3" spans="2:17">
      <c r="B3" s="3" t="s">
        <v>2</v>
      </c>
      <c r="C3" s="4">
        <f xml:space="preserve"> C4*0.7/18 * 10^(-24)</f>
        <v>2.3422777777777775E-2</v>
      </c>
      <c r="H3" s="5">
        <v>0</v>
      </c>
      <c r="I3" s="7">
        <f>(1 - H3) * $C$5</f>
        <v>4.684555555555555E-2</v>
      </c>
      <c r="J3" s="7">
        <f>H3*$C$6</f>
        <v>0</v>
      </c>
      <c r="K3" s="7">
        <f>$C$1*(1 - H3) + $C$2*H3</f>
        <v>0.7</v>
      </c>
      <c r="L3" s="7">
        <f>($C$1*(1 - H3) + $C$2*H3)/($C$1*(1 - H3)/$C$8 + $C$2*H3/$C$9)</f>
        <v>18</v>
      </c>
      <c r="M3" s="7">
        <f xml:space="preserve"> $C$4*K3/L3 * 10^(-24)</f>
        <v>2.3422777777777775E-2</v>
      </c>
      <c r="N3" s="7">
        <v>1.37147</v>
      </c>
      <c r="O3" s="6">
        <v>5.2515799999999997</v>
      </c>
      <c r="P3" s="6">
        <v>23.454910000000002</v>
      </c>
      <c r="Q3" s="6">
        <f>O3/P3</f>
        <v>0.2239010936302889</v>
      </c>
    </row>
    <row r="4" spans="2:17">
      <c r="B4" s="3" t="s">
        <v>4</v>
      </c>
      <c r="C4" s="4">
        <f>6.023 * 10^23</f>
        <v>6.0229999999999991E+23</v>
      </c>
      <c r="H4" s="5">
        <v>0.1</v>
      </c>
      <c r="I4" s="7">
        <f t="shared" ref="I4:I21" si="0">(1 - H4) * $C$5</f>
        <v>4.2160999999999997E-2</v>
      </c>
      <c r="J4" s="7">
        <f t="shared" ref="J4:J21" si="1">H4*$C$6</f>
        <v>6.6855300000000012E-3</v>
      </c>
      <c r="K4" s="7">
        <f t="shared" ref="K4:K21" si="2">$C$1*(1 - H4) + $C$2*H4</f>
        <v>0.74099999999999999</v>
      </c>
      <c r="L4" s="7">
        <f t="shared" ref="L4:L21" si="3">($C$1*(1 - H4) + $C$2*H4)/($C$1*(1 - H4)/$C$8 + $C$2*H4/$C$9)</f>
        <v>18.273736128236742</v>
      </c>
      <c r="M4" s="7">
        <f t="shared" ref="M4:M21" si="4" xml:space="preserve"> $C$4*K4/L4 * 10^(-24)</f>
        <v>2.4423265000000003E-2</v>
      </c>
      <c r="N4" s="7">
        <v>1.3542000000000001</v>
      </c>
      <c r="O4" s="6">
        <v>5.237006</v>
      </c>
      <c r="P4" s="6">
        <v>24.386130000000001</v>
      </c>
      <c r="Q4" s="6">
        <f t="shared" ref="Q4:Q21" si="5">O4/P4</f>
        <v>0.21475346846752641</v>
      </c>
    </row>
    <row r="5" spans="2:17">
      <c r="B5" s="3" t="s">
        <v>1</v>
      </c>
      <c r="C5" s="4">
        <f>2 * C1 * C4 * 10^(-24)/18</f>
        <v>4.684555555555555E-2</v>
      </c>
      <c r="H5" s="5">
        <v>0.2</v>
      </c>
      <c r="I5" s="7">
        <f t="shared" si="0"/>
        <v>3.7476444444444444E-2</v>
      </c>
      <c r="J5" s="7">
        <f t="shared" si="1"/>
        <v>1.3371060000000002E-2</v>
      </c>
      <c r="K5" s="7">
        <f t="shared" si="2"/>
        <v>0.78200000000000003</v>
      </c>
      <c r="L5" s="7">
        <f t="shared" si="3"/>
        <v>18.525927875756778</v>
      </c>
      <c r="M5" s="7">
        <f t="shared" si="4"/>
        <v>2.5423752222222224E-2</v>
      </c>
      <c r="N5" s="7">
        <v>1.33355</v>
      </c>
      <c r="O5" s="6">
        <v>5.2126159999999997</v>
      </c>
      <c r="P5" s="6">
        <v>25.467220000000001</v>
      </c>
      <c r="Q5" s="6">
        <f t="shared" si="5"/>
        <v>0.20467942712239495</v>
      </c>
    </row>
    <row r="6" spans="2:17">
      <c r="B6" s="3" t="s">
        <v>5</v>
      </c>
      <c r="C6" s="4">
        <f>2 * C2 * C4 *C7/20</f>
        <v>6.6855300000000006E-2</v>
      </c>
      <c r="H6" s="5">
        <v>0.3</v>
      </c>
      <c r="I6" s="7">
        <f t="shared" si="0"/>
        <v>3.2791888888888884E-2</v>
      </c>
      <c r="J6" s="7">
        <f t="shared" si="1"/>
        <v>2.0056590000000003E-2</v>
      </c>
      <c r="K6" s="7">
        <f t="shared" si="2"/>
        <v>0.82299999999999995</v>
      </c>
      <c r="L6" s="7">
        <f t="shared" si="3"/>
        <v>18.759022413574776</v>
      </c>
      <c r="M6" s="7">
        <f t="shared" si="4"/>
        <v>2.6424239444444442E-2</v>
      </c>
      <c r="N6" s="7">
        <v>1.3086500000000001</v>
      </c>
      <c r="O6" s="6">
        <v>5.1746460000000001</v>
      </c>
      <c r="P6" s="6">
        <v>26.742750000000001</v>
      </c>
      <c r="Q6" s="6">
        <f t="shared" si="5"/>
        <v>0.19349715343410831</v>
      </c>
    </row>
    <row r="7" spans="2:17">
      <c r="B7" s="9" t="s">
        <v>8</v>
      </c>
      <c r="C7" s="10">
        <f xml:space="preserve"> 10^(-24)</f>
        <v>1.0000000000000001E-24</v>
      </c>
      <c r="H7" s="5">
        <v>0.4</v>
      </c>
      <c r="I7" s="7">
        <f>(1 - H7) * $C$5</f>
        <v>2.8107333333333328E-2</v>
      </c>
      <c r="J7" s="7">
        <f t="shared" si="1"/>
        <v>2.6742120000000005E-2</v>
      </c>
      <c r="K7" s="7">
        <f t="shared" si="2"/>
        <v>0.8640000000000001</v>
      </c>
      <c r="L7" s="7">
        <f t="shared" si="3"/>
        <v>18.975109809663252</v>
      </c>
      <c r="M7" s="7">
        <f t="shared" si="4"/>
        <v>2.742472666666667E-2</v>
      </c>
      <c r="N7" s="7">
        <v>1.27867</v>
      </c>
      <c r="O7" s="6">
        <v>5.1183430000000003</v>
      </c>
      <c r="P7" s="6">
        <v>28.259180000000001</v>
      </c>
      <c r="Q7" s="6">
        <f t="shared" si="5"/>
        <v>0.18112142673637383</v>
      </c>
    </row>
    <row r="8" spans="2:17">
      <c r="B8" s="3" t="s">
        <v>14</v>
      </c>
      <c r="C8" s="4">
        <v>18</v>
      </c>
      <c r="H8" s="5">
        <v>0.5</v>
      </c>
      <c r="I8" s="7">
        <f t="shared" si="0"/>
        <v>2.3422777777777775E-2</v>
      </c>
      <c r="J8" s="7">
        <f t="shared" si="1"/>
        <v>3.3427650000000003E-2</v>
      </c>
      <c r="K8" s="7">
        <f t="shared" si="2"/>
        <v>0.90500000000000003</v>
      </c>
      <c r="L8" s="7">
        <f t="shared" si="3"/>
        <v>19.175985874043555</v>
      </c>
      <c r="M8" s="7">
        <f t="shared" si="4"/>
        <v>2.8425213888888891E-2</v>
      </c>
      <c r="N8" s="7">
        <v>1.2422200000000001</v>
      </c>
      <c r="O8" s="6">
        <v>5.0361820000000002</v>
      </c>
      <c r="P8" s="6">
        <v>30.100829999999998</v>
      </c>
      <c r="Q8" s="6">
        <f t="shared" si="5"/>
        <v>0.16731040306861972</v>
      </c>
    </row>
    <row r="9" spans="2:17">
      <c r="B9" s="3" t="s">
        <v>15</v>
      </c>
      <c r="C9" s="4">
        <v>20</v>
      </c>
      <c r="H9" s="5">
        <v>0.6</v>
      </c>
      <c r="I9" s="7">
        <f t="shared" si="0"/>
        <v>1.8738222222222222E-2</v>
      </c>
      <c r="J9" s="7">
        <f>H9*$C$6</f>
        <v>4.0113180000000005E-2</v>
      </c>
      <c r="K9" s="7">
        <f t="shared" si="2"/>
        <v>0.94599999999999995</v>
      </c>
      <c r="L9" s="7">
        <f t="shared" si="3"/>
        <v>19.3632021833068</v>
      </c>
      <c r="M9" s="7">
        <f t="shared" si="4"/>
        <v>2.9425701111111108E-2</v>
      </c>
      <c r="N9" s="7">
        <v>1.1972499999999999</v>
      </c>
      <c r="O9" s="6">
        <v>4.9137969999999997</v>
      </c>
      <c r="P9" s="6">
        <v>32.371020000000001</v>
      </c>
      <c r="Q9" s="6">
        <f t="shared" si="5"/>
        <v>0.15179617447951901</v>
      </c>
    </row>
    <row r="10" spans="2:17">
      <c r="B10" s="3" t="s">
        <v>24</v>
      </c>
      <c r="C10" s="4">
        <v>10.97</v>
      </c>
      <c r="H10" s="5">
        <v>0.7</v>
      </c>
      <c r="I10" s="7">
        <f t="shared" si="0"/>
        <v>1.4053666666666667E-2</v>
      </c>
      <c r="J10" s="7">
        <f>H10*$C$6</f>
        <v>4.679871E-2</v>
      </c>
      <c r="K10" s="7">
        <f t="shared" si="2"/>
        <v>0.9870000000000001</v>
      </c>
      <c r="L10" s="7">
        <f t="shared" si="3"/>
        <v>19.53810623556582</v>
      </c>
      <c r="M10" s="7">
        <f t="shared" si="4"/>
        <v>3.0426188333333336E-2</v>
      </c>
      <c r="N10" s="7">
        <v>1.14066</v>
      </c>
      <c r="O10" s="6">
        <v>4.7265360000000003</v>
      </c>
      <c r="P10" s="6">
        <v>35.255940000000002</v>
      </c>
      <c r="Q10" s="6">
        <f t="shared" si="5"/>
        <v>0.13406353652746175</v>
      </c>
    </row>
    <row r="11" spans="2:17">
      <c r="B11" s="3" t="s">
        <v>25</v>
      </c>
      <c r="C11" s="4">
        <f>C4*C10*C7/270</f>
        <v>2.4471225925925925E-2</v>
      </c>
      <c r="H11" s="42">
        <v>0.18</v>
      </c>
      <c r="I11" s="43">
        <f>(1 - H11) * $C$5</f>
        <v>3.8413355555555556E-2</v>
      </c>
      <c r="J11" s="43">
        <f t="shared" si="1"/>
        <v>1.2033954000000001E-2</v>
      </c>
      <c r="K11" s="43">
        <f t="shared" si="2"/>
        <v>0.77379999999999993</v>
      </c>
      <c r="L11" s="43">
        <f t="shared" si="3"/>
        <v>18.477090021490543</v>
      </c>
      <c r="M11" s="43">
        <f xml:space="preserve"> $C$4*K11/L11 * 10^(-24)</f>
        <v>2.5223654777777771E-2</v>
      </c>
      <c r="N11" s="7">
        <v>1.0683499999999999</v>
      </c>
      <c r="O11" s="6">
        <v>4.4313339999999997</v>
      </c>
      <c r="P11" s="6">
        <v>39.028289999999998</v>
      </c>
      <c r="Q11" s="6">
        <f t="shared" si="5"/>
        <v>0.1135415873972444</v>
      </c>
    </row>
    <row r="12" spans="2:17">
      <c r="H12" s="5">
        <v>0.81</v>
      </c>
      <c r="I12" s="7">
        <f t="shared" si="0"/>
        <v>8.9006555555555516E-3</v>
      </c>
      <c r="J12" s="7">
        <f t="shared" si="1"/>
        <v>5.4152793000000012E-2</v>
      </c>
      <c r="K12" s="7">
        <f t="shared" si="2"/>
        <v>1.0321</v>
      </c>
      <c r="L12" s="7">
        <f t="shared" si="3"/>
        <v>19.717679024400596</v>
      </c>
      <c r="M12" s="7">
        <f t="shared" si="4"/>
        <v>3.1526724277777779E-2</v>
      </c>
      <c r="N12" s="7">
        <v>1.0599799999999999</v>
      </c>
      <c r="O12" s="6">
        <v>4.3928729999999998</v>
      </c>
      <c r="P12" s="6">
        <v>39.473529999999997</v>
      </c>
      <c r="Q12" s="6">
        <f t="shared" si="5"/>
        <v>0.1112865507594583</v>
      </c>
    </row>
    <row r="13" spans="2:17">
      <c r="H13" s="5">
        <v>0.82</v>
      </c>
      <c r="I13" s="7">
        <f t="shared" si="0"/>
        <v>8.4322000000000008E-3</v>
      </c>
      <c r="J13" s="7">
        <f t="shared" si="1"/>
        <v>5.4821346E-2</v>
      </c>
      <c r="K13" s="7">
        <f t="shared" si="2"/>
        <v>1.0362</v>
      </c>
      <c r="L13" s="7">
        <f t="shared" si="3"/>
        <v>19.733384117310987</v>
      </c>
      <c r="M13" s="7">
        <f t="shared" si="4"/>
        <v>3.1626772999999997E-2</v>
      </c>
      <c r="N13" s="7">
        <v>1.0513699999999999</v>
      </c>
      <c r="O13" s="6">
        <v>4.352379</v>
      </c>
      <c r="P13" s="6">
        <v>39.933259999999997</v>
      </c>
      <c r="Q13" s="6">
        <f t="shared" si="5"/>
        <v>0.10899132702914814</v>
      </c>
    </row>
    <row r="14" spans="2:17">
      <c r="F14" t="s">
        <v>9</v>
      </c>
      <c r="H14" s="11">
        <v>0.82099999999999995</v>
      </c>
      <c r="I14" s="12">
        <f t="shared" si="0"/>
        <v>8.3853544444444459E-3</v>
      </c>
      <c r="J14" s="12">
        <f t="shared" si="1"/>
        <v>5.4888201300000002E-2</v>
      </c>
      <c r="K14" s="12">
        <f t="shared" si="2"/>
        <v>1.03661</v>
      </c>
      <c r="L14" s="12">
        <f t="shared" si="3"/>
        <v>19.734949163334139</v>
      </c>
      <c r="M14" s="12">
        <f t="shared" si="4"/>
        <v>3.1636777872222223E-2</v>
      </c>
      <c r="N14" s="12">
        <v>1.0506599999999999</v>
      </c>
      <c r="O14" s="11">
        <v>4.34903</v>
      </c>
      <c r="P14" s="11">
        <v>39.969259999999998</v>
      </c>
      <c r="Q14" s="11">
        <f t="shared" si="5"/>
        <v>0.10880937000084566</v>
      </c>
    </row>
    <row r="15" spans="2:17">
      <c r="H15" s="5">
        <v>0.82199999999999995</v>
      </c>
      <c r="I15" s="7">
        <f t="shared" si="0"/>
        <v>8.3385088888888893E-3</v>
      </c>
      <c r="J15" s="7">
        <f t="shared" si="1"/>
        <v>5.4955056600000003E-2</v>
      </c>
      <c r="K15" s="7">
        <f t="shared" si="2"/>
        <v>1.0370200000000001</v>
      </c>
      <c r="L15" s="7">
        <f t="shared" si="3"/>
        <v>19.736513219804223</v>
      </c>
      <c r="M15" s="7">
        <f t="shared" si="4"/>
        <v>3.1646782744444449E-2</v>
      </c>
      <c r="N15" s="7">
        <v>1.04972</v>
      </c>
      <c r="O15" s="6">
        <v>4.3445590000000003</v>
      </c>
      <c r="P15" s="6">
        <v>40.019590000000001</v>
      </c>
      <c r="Q15" s="6">
        <f t="shared" si="5"/>
        <v>0.10856080734460298</v>
      </c>
    </row>
    <row r="16" spans="2:17">
      <c r="H16" s="8">
        <v>0.82399999999999995</v>
      </c>
      <c r="I16" s="7">
        <f t="shared" si="0"/>
        <v>8.2448177777777795E-3</v>
      </c>
      <c r="J16" s="7">
        <f t="shared" si="1"/>
        <v>5.5088767199999999E-2</v>
      </c>
      <c r="K16" s="7">
        <f t="shared" si="2"/>
        <v>1.0378400000000001</v>
      </c>
      <c r="L16" s="7">
        <f t="shared" si="3"/>
        <v>19.739638367836886</v>
      </c>
      <c r="M16" s="7">
        <f t="shared" si="4"/>
        <v>3.1666792488888887E-2</v>
      </c>
      <c r="N16" s="7">
        <v>1.04783</v>
      </c>
      <c r="O16" s="6">
        <v>4.335388</v>
      </c>
      <c r="P16" s="6">
        <v>40.123649999999998</v>
      </c>
      <c r="Q16" s="6">
        <f t="shared" si="5"/>
        <v>0.10805068830976246</v>
      </c>
    </row>
    <row r="17" spans="3:17">
      <c r="H17" s="5">
        <v>0.82499999999999996</v>
      </c>
      <c r="I17" s="7">
        <f t="shared" si="0"/>
        <v>8.1979722222222228E-3</v>
      </c>
      <c r="J17" s="7">
        <f t="shared" si="1"/>
        <v>5.5155622500000001E-2</v>
      </c>
      <c r="K17" s="7">
        <f t="shared" si="2"/>
        <v>1.0382500000000001</v>
      </c>
      <c r="L17" s="7">
        <f t="shared" si="3"/>
        <v>19.741199461272348</v>
      </c>
      <c r="M17" s="7">
        <f t="shared" si="4"/>
        <v>3.1676797361111113E-2</v>
      </c>
      <c r="N17" s="7">
        <v>1.0470999999999999</v>
      </c>
      <c r="O17" s="6">
        <v>4.3319660000000004</v>
      </c>
      <c r="P17" s="6">
        <v>40.160150000000002</v>
      </c>
      <c r="Q17" s="6">
        <f t="shared" si="5"/>
        <v>0.10786727639214495</v>
      </c>
    </row>
    <row r="18" spans="3:17">
      <c r="H18" s="5">
        <v>0.83</v>
      </c>
      <c r="I18" s="7">
        <f t="shared" si="0"/>
        <v>7.9637444444444448E-3</v>
      </c>
      <c r="J18" s="7">
        <f t="shared" si="1"/>
        <v>5.5489899000000002E-2</v>
      </c>
      <c r="K18" s="7">
        <f t="shared" si="2"/>
        <v>1.0403</v>
      </c>
      <c r="L18" s="7">
        <f t="shared" si="3"/>
        <v>19.748990159992402</v>
      </c>
      <c r="M18" s="7">
        <f t="shared" si="4"/>
        <v>3.1726821722222229E-2</v>
      </c>
      <c r="N18" s="7">
        <v>1.04253</v>
      </c>
      <c r="O18" s="6">
        <v>4.3097149999999997</v>
      </c>
      <c r="P18" s="6">
        <v>40.408200000000001</v>
      </c>
      <c r="Q18" s="6">
        <f t="shared" si="5"/>
        <v>0.1066544661727075</v>
      </c>
    </row>
    <row r="19" spans="3:17">
      <c r="H19" s="5">
        <v>0.85</v>
      </c>
      <c r="I19" s="7">
        <f>(1 - H19) * $C$5</f>
        <v>7.0268333333333337E-3</v>
      </c>
      <c r="J19" s="7">
        <f t="shared" si="1"/>
        <v>5.6827005000000007E-2</v>
      </c>
      <c r="K19" s="7">
        <f t="shared" si="2"/>
        <v>1.0485</v>
      </c>
      <c r="L19" s="7">
        <f t="shared" si="3"/>
        <v>19.779908819368021</v>
      </c>
      <c r="M19" s="7">
        <f t="shared" si="4"/>
        <v>3.1926919166666665E-2</v>
      </c>
      <c r="N19" s="7">
        <v>1.0243</v>
      </c>
      <c r="O19" s="6">
        <v>4.2185589999999999</v>
      </c>
      <c r="P19" s="6">
        <v>41.391480000000001</v>
      </c>
      <c r="Q19" s="6">
        <f t="shared" si="5"/>
        <v>0.10191853492554506</v>
      </c>
    </row>
    <row r="20" spans="3:17">
      <c r="H20" s="5">
        <v>0.9</v>
      </c>
      <c r="I20" s="7">
        <f t="shared" si="0"/>
        <v>4.6845555555555538E-3</v>
      </c>
      <c r="J20" s="7">
        <f t="shared" si="1"/>
        <v>6.0169770000000004E-2</v>
      </c>
      <c r="K20" s="7">
        <f t="shared" si="2"/>
        <v>1.0690000000000002</v>
      </c>
      <c r="L20" s="7">
        <f t="shared" si="3"/>
        <v>19.855536064389639</v>
      </c>
      <c r="M20" s="7">
        <f t="shared" si="4"/>
        <v>3.2427162777777782E-2</v>
      </c>
      <c r="N20" s="7">
        <v>0.97324699999999997</v>
      </c>
      <c r="O20" s="6">
        <v>3.9327139999999998</v>
      </c>
      <c r="P20" s="6">
        <v>44.216679999999997</v>
      </c>
      <c r="Q20" s="6">
        <f t="shared" si="5"/>
        <v>8.8941865377500082E-2</v>
      </c>
    </row>
    <row r="21" spans="3:17">
      <c r="H21" s="5">
        <v>1</v>
      </c>
      <c r="I21" s="7">
        <f t="shared" si="0"/>
        <v>0</v>
      </c>
      <c r="J21" s="7">
        <f t="shared" si="1"/>
        <v>6.6855300000000006E-2</v>
      </c>
      <c r="K21" s="7">
        <f t="shared" si="2"/>
        <v>1.1100000000000001</v>
      </c>
      <c r="L21" s="7">
        <f t="shared" si="3"/>
        <v>20</v>
      </c>
      <c r="M21" s="7">
        <f t="shared" si="4"/>
        <v>3.3427650000000003E-2</v>
      </c>
      <c r="N21" s="7">
        <v>0.84514599999999995</v>
      </c>
      <c r="O21" s="6">
        <v>3.0499109999999998</v>
      </c>
      <c r="P21" s="6">
        <v>51.811079999999997</v>
      </c>
      <c r="Q21" s="6">
        <f t="shared" si="5"/>
        <v>5.8865999319064569E-2</v>
      </c>
    </row>
    <row r="26" spans="3:17">
      <c r="F26" s="13" t="s">
        <v>17</v>
      </c>
      <c r="G26" s="14" t="s">
        <v>20</v>
      </c>
    </row>
    <row r="27" spans="3:17">
      <c r="C27" s="13" t="s">
        <v>17</v>
      </c>
      <c r="D27" s="14" t="s">
        <v>18</v>
      </c>
      <c r="F27" s="15">
        <v>12</v>
      </c>
      <c r="G27" s="16">
        <v>3.4844999999999998E-6</v>
      </c>
    </row>
    <row r="28" spans="3:17">
      <c r="C28" s="15">
        <v>12</v>
      </c>
      <c r="D28" s="16">
        <v>6.4517999999999998E-6</v>
      </c>
      <c r="F28" s="15">
        <v>42</v>
      </c>
      <c r="G28" s="16">
        <v>1.4732999999999999E-5</v>
      </c>
    </row>
    <row r="29" spans="3:17">
      <c r="C29" s="15">
        <v>42</v>
      </c>
      <c r="D29" s="16">
        <v>2.6403000000000001E-5</v>
      </c>
      <c r="F29" s="15">
        <v>82</v>
      </c>
      <c r="G29" s="16">
        <v>2.8212E-5</v>
      </c>
    </row>
    <row r="30" spans="3:17">
      <c r="C30" s="15">
        <v>82</v>
      </c>
      <c r="D30" s="16">
        <v>4.9653E-5</v>
      </c>
      <c r="F30" s="15">
        <v>132</v>
      </c>
      <c r="G30" s="16">
        <v>4.2895999999999997E-5</v>
      </c>
    </row>
    <row r="31" spans="3:17">
      <c r="C31" s="15">
        <v>132</v>
      </c>
      <c r="D31" s="16">
        <v>7.4475999999999996E-5</v>
      </c>
      <c r="F31" s="15">
        <v>192</v>
      </c>
      <c r="G31" s="16">
        <v>5.7856999999999998E-5</v>
      </c>
    </row>
    <row r="32" spans="3:17">
      <c r="C32" s="15">
        <v>192</v>
      </c>
      <c r="D32" s="16">
        <v>9.9380000000000001E-5</v>
      </c>
      <c r="F32" s="15">
        <v>277</v>
      </c>
      <c r="G32" s="16">
        <v>7.4954000000000001E-5</v>
      </c>
    </row>
    <row r="33" spans="3:7">
      <c r="C33" s="15">
        <v>277</v>
      </c>
      <c r="D33" s="16">
        <v>1.2752E-4</v>
      </c>
      <c r="F33" s="15">
        <v>377</v>
      </c>
      <c r="G33" s="16">
        <v>9.0327000000000004E-5</v>
      </c>
    </row>
    <row r="34" spans="3:7">
      <c r="C34" s="15">
        <v>377</v>
      </c>
      <c r="D34" s="16">
        <v>1.5223999999999999E-4</v>
      </c>
      <c r="F34" s="15">
        <v>477</v>
      </c>
      <c r="G34" s="16">
        <v>1.0183000000000001E-4</v>
      </c>
    </row>
    <row r="35" spans="3:7">
      <c r="C35" s="15">
        <v>477</v>
      </c>
      <c r="D35" s="16">
        <v>1.7013E-4</v>
      </c>
      <c r="F35" s="15">
        <v>577</v>
      </c>
      <c r="G35" s="16">
        <v>1.103E-4</v>
      </c>
    </row>
    <row r="36" spans="3:7">
      <c r="C36" s="15">
        <v>577</v>
      </c>
      <c r="D36" s="16">
        <v>1.8267000000000001E-4</v>
      </c>
      <c r="F36" s="15">
        <v>677</v>
      </c>
      <c r="G36" s="16">
        <v>1.1649E-4</v>
      </c>
    </row>
    <row r="37" spans="3:7">
      <c r="C37" s="15">
        <v>677</v>
      </c>
      <c r="D37" s="16">
        <v>1.9090000000000001E-4</v>
      </c>
      <c r="F37" s="15">
        <v>689</v>
      </c>
      <c r="G37" s="16">
        <v>1.1705999999999999E-4</v>
      </c>
    </row>
    <row r="38" spans="3:7">
      <c r="C38" s="15">
        <v>777</v>
      </c>
      <c r="D38" s="16">
        <v>1.9542E-4</v>
      </c>
      <c r="F38" s="15">
        <v>719</v>
      </c>
      <c r="G38" s="16">
        <v>1.1849999999999999E-4</v>
      </c>
    </row>
    <row r="39" spans="3:7">
      <c r="C39" s="15">
        <v>877</v>
      </c>
      <c r="D39" s="16">
        <v>1.9678E-4</v>
      </c>
      <c r="F39" s="15">
        <v>759</v>
      </c>
      <c r="G39" s="16">
        <v>1.2018E-4</v>
      </c>
    </row>
    <row r="40" spans="3:7">
      <c r="C40" s="15">
        <v>977</v>
      </c>
      <c r="D40" s="16">
        <v>1.9547999999999999E-4</v>
      </c>
      <c r="F40" s="15">
        <v>809</v>
      </c>
      <c r="G40" s="16">
        <v>1.2192E-4</v>
      </c>
    </row>
    <row r="41" spans="3:7">
      <c r="C41" s="15">
        <v>1067</v>
      </c>
      <c r="D41" s="16">
        <v>1.9218999999999999E-4</v>
      </c>
      <c r="F41" s="15">
        <v>869</v>
      </c>
      <c r="G41" s="16">
        <v>1.2359E-4</v>
      </c>
    </row>
    <row r="42" spans="3:7">
      <c r="F42" s="15">
        <v>954</v>
      </c>
      <c r="G42" s="16">
        <v>1.2528999999999999E-4</v>
      </c>
    </row>
    <row r="43" spans="3:7">
      <c r="F43" s="15">
        <v>1054</v>
      </c>
      <c r="G43" s="16">
        <v>1.2650000000000001E-4</v>
      </c>
    </row>
    <row r="45" spans="3:7">
      <c r="C45" s="13" t="s">
        <v>17</v>
      </c>
      <c r="D45" s="14" t="s">
        <v>19</v>
      </c>
    </row>
    <row r="46" spans="3:7">
      <c r="C46" s="20">
        <v>10</v>
      </c>
      <c r="D46" s="16">
        <v>9.4544000000000005E-6</v>
      </c>
    </row>
    <row r="47" spans="3:7">
      <c r="C47" s="20">
        <v>50</v>
      </c>
      <c r="D47" s="16">
        <v>2.2534000000000001E-5</v>
      </c>
    </row>
    <row r="48" spans="3:7">
      <c r="C48" s="20">
        <v>90</v>
      </c>
      <c r="D48" s="16">
        <v>3.4249999999999999E-5</v>
      </c>
    </row>
    <row r="49" spans="3:13">
      <c r="C49" s="20">
        <v>130</v>
      </c>
      <c r="D49" s="16">
        <v>4.4793999999999998E-5</v>
      </c>
      <c r="G49" s="21" t="s">
        <v>21</v>
      </c>
      <c r="H49" s="21" t="s">
        <v>22</v>
      </c>
      <c r="I49" s="21" t="s">
        <v>23</v>
      </c>
      <c r="J49" s="21">
        <v>0</v>
      </c>
      <c r="K49" s="40" t="s">
        <v>41</v>
      </c>
      <c r="L49" s="40" t="s">
        <v>42</v>
      </c>
      <c r="M49" s="40" t="s">
        <v>43</v>
      </c>
    </row>
    <row r="50" spans="3:13">
      <c r="C50" s="20">
        <v>170</v>
      </c>
      <c r="D50" s="16">
        <v>5.4317000000000002E-5</v>
      </c>
      <c r="G50" s="22">
        <v>4.95</v>
      </c>
      <c r="H50" s="22">
        <f>G50*$C$11*0.01</f>
        <v>1.2113256833333334E-3</v>
      </c>
      <c r="I50" s="22">
        <f>(1 - G50 * 0.01) * $C$11</f>
        <v>2.3259900242592592E-2</v>
      </c>
      <c r="J50" s="22">
        <f xml:space="preserve"> 2 * $C$11</f>
        <v>4.8942451851851851E-2</v>
      </c>
      <c r="K50">
        <v>41.991</v>
      </c>
      <c r="L50">
        <v>36.189</v>
      </c>
      <c r="M50">
        <f>( K50 - L50)*100/K50</f>
        <v>13.817246552832747</v>
      </c>
    </row>
    <row r="51" spans="3:13">
      <c r="C51" s="20">
        <v>210</v>
      </c>
      <c r="D51" s="16">
        <v>6.2939000000000002E-5</v>
      </c>
      <c r="G51" s="22">
        <v>5.5</v>
      </c>
      <c r="H51" s="22">
        <f>G51*$C$11*0.01</f>
        <v>1.3459174259259261E-3</v>
      </c>
      <c r="I51" s="22">
        <f>(1 - G51 * 0.01) * $C$11</f>
        <v>2.3125308499999997E-2</v>
      </c>
      <c r="J51" s="22">
        <f xml:space="preserve"> 2 * $C$11</f>
        <v>4.8942451851851851E-2</v>
      </c>
      <c r="K51" s="41">
        <v>47.673999999999999</v>
      </c>
      <c r="L51">
        <v>42.389000000000003</v>
      </c>
      <c r="M51">
        <f>( K51 - L51)*100/K51</f>
        <v>11.085707094013502</v>
      </c>
    </row>
    <row r="52" spans="3:13">
      <c r="C52" s="20">
        <v>250</v>
      </c>
      <c r="D52" s="16">
        <v>7.0759999999999993E-5</v>
      </c>
      <c r="G52" s="22">
        <v>6</v>
      </c>
      <c r="H52" s="22">
        <f>G52*$C$11*0.01</f>
        <v>1.4682735555555555E-3</v>
      </c>
      <c r="I52" s="22">
        <f>(1 - G52 * 0.01) * $C$11</f>
        <v>2.300295237037037E-2</v>
      </c>
      <c r="J52" s="22">
        <f xml:space="preserve"> 2 * $C$11</f>
        <v>4.8942451851851851E-2</v>
      </c>
      <c r="K52" s="41">
        <v>52.868000000000002</v>
      </c>
      <c r="L52">
        <v>48.302999999999997</v>
      </c>
      <c r="M52">
        <f>( K52 - L52)*100/K52</f>
        <v>8.6347128697889168</v>
      </c>
    </row>
    <row r="53" spans="3:13">
      <c r="C53" s="20">
        <v>290</v>
      </c>
      <c r="D53" s="16">
        <v>7.7865000000000001E-5</v>
      </c>
      <c r="G53" s="22">
        <v>6.5</v>
      </c>
      <c r="H53" s="22">
        <f>G53*$C$11*0.01</f>
        <v>1.5906296851851852E-3</v>
      </c>
      <c r="I53" s="22">
        <f>(1 - G53 * 0.01) * $C$11</f>
        <v>2.2880596240740743E-2</v>
      </c>
      <c r="J53" s="22">
        <f xml:space="preserve"> 2 * $C$11</f>
        <v>4.8942451851851851E-2</v>
      </c>
      <c r="K53" s="41">
        <v>56.14</v>
      </c>
      <c r="L53">
        <v>51.323</v>
      </c>
      <c r="M53">
        <f>( K53 - L53)*100/K53</f>
        <v>8.5803348770929819</v>
      </c>
    </row>
    <row r="54" spans="3:13">
      <c r="C54" s="20">
        <v>330</v>
      </c>
      <c r="D54" s="16">
        <v>8.4324000000000001E-5</v>
      </c>
    </row>
    <row r="55" spans="3:13">
      <c r="C55" s="20">
        <v>370</v>
      </c>
      <c r="D55" s="16">
        <v>9.0198999999999995E-5</v>
      </c>
    </row>
    <row r="56" spans="3:13">
      <c r="C56" s="20">
        <v>410</v>
      </c>
      <c r="D56" s="16">
        <v>9.5543000000000003E-5</v>
      </c>
    </row>
    <row r="57" spans="3:13">
      <c r="C57" s="20">
        <v>450</v>
      </c>
      <c r="D57" s="16">
        <v>1.004E-4</v>
      </c>
    </row>
    <row r="58" spans="3:13">
      <c r="C58" s="20">
        <v>490</v>
      </c>
      <c r="D58" s="16">
        <v>1.0482E-4</v>
      </c>
    </row>
    <row r="59" spans="3:13">
      <c r="C59" s="20">
        <v>530</v>
      </c>
      <c r="D59" s="16">
        <v>1.0883999999999999E-4</v>
      </c>
    </row>
    <row r="60" spans="3:13">
      <c r="C60" s="20">
        <v>570</v>
      </c>
      <c r="D60" s="16">
        <v>1.1249E-4</v>
      </c>
    </row>
    <row r="61" spans="3:13">
      <c r="C61" s="20">
        <v>610</v>
      </c>
      <c r="D61" s="16">
        <v>1.158E-4</v>
      </c>
    </row>
    <row r="62" spans="3:13">
      <c r="C62" s="20">
        <v>650</v>
      </c>
      <c r="D62" s="16">
        <v>1.188E-4</v>
      </c>
    </row>
    <row r="63" spans="3:13">
      <c r="C63" s="20">
        <v>690</v>
      </c>
      <c r="D63" s="16">
        <v>1.2150999999999999E-4</v>
      </c>
    </row>
    <row r="64" spans="3:13">
      <c r="C64" s="20">
        <v>730</v>
      </c>
      <c r="D64" s="16">
        <v>1.2396999999999999E-4</v>
      </c>
    </row>
    <row r="65" spans="3:4">
      <c r="C65" s="20">
        <v>770</v>
      </c>
      <c r="D65" s="16">
        <v>1.2617999999999999E-4</v>
      </c>
    </row>
    <row r="66" spans="3:4">
      <c r="C66" s="20">
        <v>810</v>
      </c>
      <c r="D66" s="16">
        <v>1.2816999999999999E-4</v>
      </c>
    </row>
    <row r="67" spans="3:4">
      <c r="C67" s="20">
        <v>850</v>
      </c>
      <c r="D67" s="16">
        <v>1.2996000000000001E-4</v>
      </c>
    </row>
    <row r="68" spans="3:4">
      <c r="C68" s="20">
        <v>890</v>
      </c>
      <c r="D68" s="16">
        <v>1.3155999999999999E-4</v>
      </c>
    </row>
    <row r="69" spans="3:4">
      <c r="C69" s="20">
        <v>930</v>
      </c>
      <c r="D69" s="16">
        <v>1.3300000000000001E-4</v>
      </c>
    </row>
    <row r="70" spans="3:4">
      <c r="C70" s="20">
        <v>970</v>
      </c>
      <c r="D70" s="16">
        <v>1.3427E-4</v>
      </c>
    </row>
    <row r="71" spans="3:4">
      <c r="C71" s="17"/>
      <c r="D71" s="16"/>
    </row>
    <row r="72" spans="3:4">
      <c r="C72" s="17"/>
      <c r="D72" s="16"/>
    </row>
    <row r="73" spans="3:4">
      <c r="C73" s="17"/>
      <c r="D73" s="16"/>
    </row>
    <row r="74" spans="3:4">
      <c r="C74" s="17"/>
      <c r="D74" s="16"/>
    </row>
    <row r="75" spans="3:4">
      <c r="C75" s="17"/>
      <c r="D75" s="16"/>
    </row>
    <row r="76" spans="3:4">
      <c r="C76" s="17"/>
      <c r="D76" s="16"/>
    </row>
    <row r="77" spans="3:4">
      <c r="C77" s="17"/>
      <c r="D77" s="16"/>
    </row>
    <row r="78" spans="3:4">
      <c r="C78" s="17"/>
      <c r="D78" s="16"/>
    </row>
    <row r="79" spans="3:4">
      <c r="C79" s="17"/>
      <c r="D79" s="16"/>
    </row>
    <row r="80" spans="3:4">
      <c r="C80" s="17"/>
      <c r="D80" s="16"/>
    </row>
    <row r="81" spans="3:4">
      <c r="C81" s="17"/>
      <c r="D81" s="16"/>
    </row>
    <row r="82" spans="3:4">
      <c r="C82" s="17"/>
      <c r="D82" s="16"/>
    </row>
    <row r="83" spans="3:4">
      <c r="C83" s="17"/>
      <c r="D83" s="16"/>
    </row>
    <row r="84" spans="3:4">
      <c r="C84" s="17"/>
      <c r="D84" s="16"/>
    </row>
    <row r="85" spans="3:4">
      <c r="C85" s="17"/>
      <c r="D85" s="16"/>
    </row>
    <row r="86" spans="3:4">
      <c r="C86" s="17"/>
      <c r="D86" s="16"/>
    </row>
    <row r="87" spans="3:4">
      <c r="C87" s="17"/>
      <c r="D87" s="16"/>
    </row>
    <row r="88" spans="3:4">
      <c r="C88" s="17"/>
      <c r="D88" s="16"/>
    </row>
    <row r="89" spans="3:4">
      <c r="C89" s="17"/>
      <c r="D89" s="16"/>
    </row>
    <row r="90" spans="3:4">
      <c r="C90" s="17"/>
      <c r="D90" s="16"/>
    </row>
    <row r="91" spans="3:4">
      <c r="C91" s="17"/>
      <c r="D91" s="16"/>
    </row>
    <row r="92" spans="3:4">
      <c r="C92" s="17"/>
      <c r="D92" s="16"/>
    </row>
    <row r="93" spans="3:4">
      <c r="C93" s="17"/>
      <c r="D93" s="16"/>
    </row>
    <row r="94" spans="3:4">
      <c r="C94" s="17"/>
      <c r="D94" s="16"/>
    </row>
    <row r="95" spans="3:4">
      <c r="C95" s="17"/>
      <c r="D95" s="16"/>
    </row>
    <row r="96" spans="3:4">
      <c r="C96" s="18"/>
      <c r="D96" s="19"/>
    </row>
    <row r="97" spans="3:4">
      <c r="C97" s="18"/>
      <c r="D97" s="19"/>
    </row>
    <row r="98" spans="3:4">
      <c r="C98" s="18"/>
      <c r="D98" s="19"/>
    </row>
    <row r="99" spans="3:4">
      <c r="C99" s="18"/>
      <c r="D99" s="19"/>
    </row>
    <row r="100" spans="3:4">
      <c r="C100" s="18"/>
      <c r="D100" s="19"/>
    </row>
    <row r="101" spans="3:4">
      <c r="C101" s="18"/>
      <c r="D101" s="19"/>
    </row>
    <row r="102" spans="3:4">
      <c r="C102" s="18"/>
      <c r="D102" s="19"/>
    </row>
    <row r="103" spans="3:4">
      <c r="C103" s="18"/>
      <c r="D103" s="19"/>
    </row>
    <row r="104" spans="3:4">
      <c r="C104" s="18"/>
      <c r="D104" s="19"/>
    </row>
    <row r="105" spans="3:4">
      <c r="C105" s="18"/>
      <c r="D105" s="19"/>
    </row>
    <row r="106" spans="3:4">
      <c r="C106" s="18"/>
      <c r="D106" s="19"/>
    </row>
    <row r="107" spans="3:4">
      <c r="C107" s="18"/>
      <c r="D107" s="19"/>
    </row>
    <row r="108" spans="3:4">
      <c r="C108" s="18"/>
      <c r="D108" s="19"/>
    </row>
    <row r="109" spans="3:4">
      <c r="C109" s="18"/>
      <c r="D109" s="19"/>
    </row>
    <row r="110" spans="3:4">
      <c r="C110" s="18"/>
      <c r="D110" s="19"/>
    </row>
    <row r="111" spans="3:4">
      <c r="C111" s="18"/>
      <c r="D111" s="19"/>
    </row>
    <row r="112" spans="3:4">
      <c r="C112" s="18"/>
      <c r="D112" s="19"/>
    </row>
    <row r="113" spans="3:4">
      <c r="C113" s="18"/>
      <c r="D113" s="19"/>
    </row>
    <row r="114" spans="3:4">
      <c r="C114" s="18"/>
      <c r="D114" s="19"/>
    </row>
    <row r="115" spans="3:4">
      <c r="C115" s="18"/>
      <c r="D115" s="19"/>
    </row>
    <row r="116" spans="3:4">
      <c r="C116" s="18"/>
      <c r="D116" s="19"/>
    </row>
    <row r="117" spans="3:4">
      <c r="C117" s="18"/>
      <c r="D117" s="19"/>
    </row>
    <row r="118" spans="3:4">
      <c r="C118" s="18"/>
      <c r="D118" s="19"/>
    </row>
    <row r="119" spans="3:4">
      <c r="C119" s="18"/>
      <c r="D119" s="19"/>
    </row>
    <row r="120" spans="3:4">
      <c r="C120" s="18"/>
      <c r="D120" s="19"/>
    </row>
    <row r="121" spans="3:4">
      <c r="C121" s="18"/>
      <c r="D121" s="19"/>
    </row>
    <row r="122" spans="3:4">
      <c r="C122" s="18"/>
      <c r="D122" s="19"/>
    </row>
    <row r="123" spans="3:4">
      <c r="C123" s="18"/>
      <c r="D123" s="19"/>
    </row>
    <row r="124" spans="3:4">
      <c r="C124" s="18"/>
      <c r="D124" s="19"/>
    </row>
    <row r="125" spans="3:4">
      <c r="C125" s="18"/>
      <c r="D125" s="19"/>
    </row>
    <row r="126" spans="3:4">
      <c r="C126" s="18"/>
      <c r="D126" s="19"/>
    </row>
    <row r="127" spans="3:4">
      <c r="C127" s="18"/>
      <c r="D127" s="19"/>
    </row>
    <row r="128" spans="3:4">
      <c r="C128" s="18"/>
      <c r="D128" s="19"/>
    </row>
    <row r="129" spans="3:4">
      <c r="C129" s="18"/>
      <c r="D129" s="19"/>
    </row>
    <row r="130" spans="3:4">
      <c r="C130" s="18"/>
      <c r="D130" s="19"/>
    </row>
    <row r="131" spans="3:4">
      <c r="C131" s="18"/>
      <c r="D131" s="19"/>
    </row>
    <row r="132" spans="3:4">
      <c r="C132" s="18"/>
      <c r="D132" s="19"/>
    </row>
    <row r="133" spans="3:4">
      <c r="C133" s="18"/>
      <c r="D133" s="19"/>
    </row>
    <row r="134" spans="3:4">
      <c r="C134" s="18"/>
      <c r="D134" s="19"/>
    </row>
    <row r="135" spans="3:4">
      <c r="C135" s="18"/>
      <c r="D135" s="19"/>
    </row>
    <row r="136" spans="3:4">
      <c r="C136" s="18"/>
      <c r="D136" s="19"/>
    </row>
    <row r="137" spans="3:4">
      <c r="C137" s="18"/>
      <c r="D137" s="19"/>
    </row>
    <row r="138" spans="3:4">
      <c r="C138" s="18"/>
      <c r="D138" s="19"/>
    </row>
    <row r="139" spans="3:4">
      <c r="C139" s="18"/>
      <c r="D139" s="19"/>
    </row>
    <row r="140" spans="3:4">
      <c r="C140" s="18"/>
      <c r="D140" s="19"/>
    </row>
    <row r="141" spans="3:4">
      <c r="C141" s="18"/>
      <c r="D141" s="19"/>
    </row>
    <row r="142" spans="3:4">
      <c r="C142" s="18"/>
      <c r="D142" s="19"/>
    </row>
    <row r="143" spans="3:4">
      <c r="C143" s="18"/>
      <c r="D143" s="19"/>
    </row>
    <row r="144" spans="3:4">
      <c r="C144" s="18"/>
      <c r="D144" s="19"/>
    </row>
    <row r="145" spans="3:4">
      <c r="C145" s="18"/>
      <c r="D145" s="19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2"/>
  <sheetViews>
    <sheetView tabSelected="1" topLeftCell="A63" zoomScale="78" zoomScaleNormal="78" workbookViewId="0">
      <selection activeCell="J59" sqref="J59"/>
    </sheetView>
  </sheetViews>
  <sheetFormatPr defaultRowHeight="15"/>
  <cols>
    <col min="2" max="2" width="17.85546875" customWidth="1"/>
    <col min="3" max="3" width="16.85546875" customWidth="1"/>
    <col min="4" max="4" width="14.140625" customWidth="1"/>
    <col min="5" max="5" width="12.7109375" customWidth="1"/>
    <col min="6" max="6" width="11.42578125" customWidth="1"/>
    <col min="7" max="7" width="12.42578125" customWidth="1"/>
    <col min="8" max="8" width="14.28515625" customWidth="1"/>
    <col min="9" max="9" width="12" customWidth="1"/>
    <col min="10" max="10" width="13.7109375" customWidth="1"/>
    <col min="11" max="11" width="14.140625" customWidth="1"/>
    <col min="12" max="12" width="11" customWidth="1"/>
  </cols>
  <sheetData>
    <row r="1" spans="1:13">
      <c r="A1" s="3" t="s">
        <v>6</v>
      </c>
      <c r="B1" s="4">
        <v>0.7</v>
      </c>
    </row>
    <row r="2" spans="1:13">
      <c r="A2" s="3" t="s">
        <v>7</v>
      </c>
      <c r="B2" s="4">
        <v>1.1100000000000001</v>
      </c>
      <c r="G2" s="23" t="s">
        <v>26</v>
      </c>
      <c r="H2" s="29" t="s">
        <v>31</v>
      </c>
      <c r="I2" s="32" t="s">
        <v>33</v>
      </c>
      <c r="J2" s="28" t="s">
        <v>35</v>
      </c>
    </row>
    <row r="3" spans="1:13">
      <c r="A3" s="3" t="s">
        <v>2</v>
      </c>
      <c r="B3" s="4">
        <f xml:space="preserve"> B4*0.7/18 * 10^(-24)</f>
        <v>2.3422777777777775E-2</v>
      </c>
    </row>
    <row r="4" spans="1:13">
      <c r="A4" s="3" t="s">
        <v>4</v>
      </c>
      <c r="B4" s="4">
        <f>6.023 * 10^23</f>
        <v>6.0229999999999991E+23</v>
      </c>
      <c r="G4" s="1" t="s">
        <v>0</v>
      </c>
      <c r="H4" s="2" t="s">
        <v>1</v>
      </c>
      <c r="I4" s="2" t="s">
        <v>5</v>
      </c>
      <c r="J4" s="2" t="s">
        <v>13</v>
      </c>
      <c r="K4" s="2" t="s">
        <v>16</v>
      </c>
      <c r="L4" s="2" t="s">
        <v>2</v>
      </c>
      <c r="M4" s="2" t="s">
        <v>3</v>
      </c>
    </row>
    <row r="5" spans="1:13">
      <c r="A5" s="3" t="s">
        <v>1</v>
      </c>
      <c r="B5" s="4">
        <f>2 * B1 * B4 * 10^(-24)/18</f>
        <v>4.684555555555555E-2</v>
      </c>
      <c r="G5" s="5">
        <v>0</v>
      </c>
      <c r="H5" s="7">
        <f>(1 - G5) * $B$5</f>
        <v>4.684555555555555E-2</v>
      </c>
      <c r="I5" s="7">
        <f>G5*$B$6</f>
        <v>0</v>
      </c>
      <c r="J5" s="7">
        <f>$B$1*(1 - G5) + $B$2*G5</f>
        <v>0.7</v>
      </c>
      <c r="K5" s="7">
        <f>($B$1*(1 - G5) + $B$2*G5)/($B$1*(1 - G5)/$B$8 + $B$2*G5/$B$9)</f>
        <v>18</v>
      </c>
      <c r="L5" s="7">
        <f xml:space="preserve"> $B$4*J5/K5 * 10^(-24)</f>
        <v>2.3422777777777775E-2</v>
      </c>
      <c r="M5" s="7"/>
    </row>
    <row r="6" spans="1:13">
      <c r="A6" s="3" t="s">
        <v>5</v>
      </c>
      <c r="B6" s="4">
        <f>2 * B2 * B4 *B7/20</f>
        <v>6.6855300000000006E-2</v>
      </c>
      <c r="G6" s="5">
        <v>0.1</v>
      </c>
      <c r="H6" s="7">
        <f t="shared" ref="H6:H26" si="0">(1 - G6) * $B$5</f>
        <v>4.2160999999999997E-2</v>
      </c>
      <c r="I6" s="7">
        <f t="shared" ref="I6:I26" si="1">G6*$B$6</f>
        <v>6.6855300000000012E-3</v>
      </c>
      <c r="J6" s="7">
        <f t="shared" ref="J6:J26" si="2">$B$1*(1 - G6) + $B$2*G6</f>
        <v>0.74099999999999999</v>
      </c>
      <c r="K6" s="7">
        <f t="shared" ref="K6:K26" si="3">($B$1*(1 - G6) + $B$2*G6)/($B$1*(1 - G6)/$B$8 + $B$2*G6/$B$9)</f>
        <v>18.273736128236742</v>
      </c>
      <c r="L6" s="7">
        <f t="shared" ref="L6:L26" si="4" xml:space="preserve"> $B$4*J6/K6 * 10^(-24)</f>
        <v>2.4423265000000003E-2</v>
      </c>
      <c r="M6" s="7"/>
    </row>
    <row r="7" spans="1:13">
      <c r="A7" s="9" t="s">
        <v>8</v>
      </c>
      <c r="B7" s="10">
        <f xml:space="preserve"> 10^(-24)</f>
        <v>1.0000000000000001E-24</v>
      </c>
      <c r="G7" s="5">
        <v>0.2</v>
      </c>
      <c r="H7" s="7">
        <f t="shared" si="0"/>
        <v>3.7476444444444444E-2</v>
      </c>
      <c r="I7" s="7">
        <f t="shared" si="1"/>
        <v>1.3371060000000002E-2</v>
      </c>
      <c r="J7" s="7">
        <f t="shared" si="2"/>
        <v>0.78200000000000003</v>
      </c>
      <c r="K7" s="7">
        <f t="shared" si="3"/>
        <v>18.525927875756778</v>
      </c>
      <c r="L7" s="7">
        <f t="shared" si="4"/>
        <v>2.5423752222222224E-2</v>
      </c>
      <c r="M7" s="7"/>
    </row>
    <row r="8" spans="1:13">
      <c r="A8" s="3" t="s">
        <v>14</v>
      </c>
      <c r="B8" s="4">
        <v>18</v>
      </c>
      <c r="G8" s="5">
        <v>0.3</v>
      </c>
      <c r="H8" s="7">
        <f>(1 - G8) * $B$5</f>
        <v>3.2791888888888884E-2</v>
      </c>
      <c r="I8" s="7">
        <f t="shared" si="1"/>
        <v>2.0056590000000003E-2</v>
      </c>
      <c r="J8" s="7">
        <f t="shared" si="2"/>
        <v>0.82299999999999995</v>
      </c>
      <c r="K8" s="7">
        <f t="shared" si="3"/>
        <v>18.759022413574776</v>
      </c>
      <c r="L8" s="7">
        <f>$B$4*J8/K8 * 10^(-24)</f>
        <v>2.6424239444444442E-2</v>
      </c>
      <c r="M8" s="7"/>
    </row>
    <row r="9" spans="1:13">
      <c r="A9" s="3" t="s">
        <v>15</v>
      </c>
      <c r="B9" s="4">
        <v>20</v>
      </c>
      <c r="G9" s="5">
        <v>0.4</v>
      </c>
      <c r="H9" s="7">
        <f t="shared" si="0"/>
        <v>2.8107333333333328E-2</v>
      </c>
      <c r="I9" s="7">
        <f t="shared" si="1"/>
        <v>2.6742120000000005E-2</v>
      </c>
      <c r="J9" s="7">
        <f t="shared" si="2"/>
        <v>0.8640000000000001</v>
      </c>
      <c r="K9" s="7">
        <f t="shared" si="3"/>
        <v>18.975109809663252</v>
      </c>
      <c r="L9" s="7">
        <f t="shared" si="4"/>
        <v>2.742472666666667E-2</v>
      </c>
      <c r="M9" s="7"/>
    </row>
    <row r="10" spans="1:13">
      <c r="A10" s="3" t="s">
        <v>24</v>
      </c>
      <c r="B10" s="4">
        <v>10.97</v>
      </c>
      <c r="G10" s="5">
        <v>0.5</v>
      </c>
      <c r="H10" s="7">
        <f t="shared" si="0"/>
        <v>2.3422777777777775E-2</v>
      </c>
      <c r="I10" s="7">
        <f t="shared" si="1"/>
        <v>3.3427650000000003E-2</v>
      </c>
      <c r="J10" s="7">
        <f t="shared" si="2"/>
        <v>0.90500000000000003</v>
      </c>
      <c r="K10" s="7">
        <f t="shared" si="3"/>
        <v>19.175985874043555</v>
      </c>
      <c r="L10" s="7">
        <f t="shared" si="4"/>
        <v>2.8425213888888891E-2</v>
      </c>
      <c r="M10" s="7"/>
    </row>
    <row r="11" spans="1:13">
      <c r="A11" s="3" t="s">
        <v>25</v>
      </c>
      <c r="B11" s="4">
        <f>B4*B10*B7/270</f>
        <v>2.4471225925925925E-2</v>
      </c>
      <c r="G11" s="5">
        <v>0.6</v>
      </c>
      <c r="H11" s="7">
        <f t="shared" si="0"/>
        <v>1.8738222222222222E-2</v>
      </c>
      <c r="I11" s="7">
        <f t="shared" si="1"/>
        <v>4.0113180000000005E-2</v>
      </c>
      <c r="J11" s="7">
        <f t="shared" si="2"/>
        <v>0.94599999999999995</v>
      </c>
      <c r="K11" s="7">
        <f t="shared" si="3"/>
        <v>19.3632021833068</v>
      </c>
      <c r="L11" s="7">
        <f t="shared" si="4"/>
        <v>2.9425701111111108E-2</v>
      </c>
      <c r="M11" s="7"/>
    </row>
    <row r="12" spans="1:13">
      <c r="G12" s="5">
        <v>0.55000000000000004</v>
      </c>
      <c r="H12" s="7">
        <f t="shared" si="0"/>
        <v>2.1080499999999995E-2</v>
      </c>
      <c r="I12" s="7">
        <f t="shared" si="1"/>
        <v>3.6770415000000008E-2</v>
      </c>
      <c r="J12" s="7">
        <f t="shared" si="2"/>
        <v>0.9255000000000001</v>
      </c>
      <c r="K12" s="7">
        <f t="shared" si="3"/>
        <v>19.271212909942737</v>
      </c>
      <c r="L12" s="7">
        <f t="shared" si="4"/>
        <v>2.8925457500000005E-2</v>
      </c>
      <c r="M12" s="7"/>
    </row>
    <row r="13" spans="1:13">
      <c r="A13" s="21" t="s">
        <v>21</v>
      </c>
      <c r="B13" s="21" t="s">
        <v>22</v>
      </c>
      <c r="C13" s="21" t="s">
        <v>23</v>
      </c>
      <c r="D13" s="21">
        <v>0</v>
      </c>
      <c r="G13" s="24">
        <v>0</v>
      </c>
      <c r="H13" s="7">
        <f t="shared" si="0"/>
        <v>4.684555555555555E-2</v>
      </c>
      <c r="I13" s="25">
        <f>G13*$B$6</f>
        <v>0</v>
      </c>
      <c r="J13" s="25">
        <f t="shared" si="2"/>
        <v>0.7</v>
      </c>
      <c r="K13" s="25">
        <f t="shared" si="3"/>
        <v>18</v>
      </c>
      <c r="L13" s="25">
        <f xml:space="preserve"> $B$4*J13/K13 * 10^(-24)</f>
        <v>2.3422777777777775E-2</v>
      </c>
      <c r="M13" s="7"/>
    </row>
    <row r="14" spans="1:13">
      <c r="A14" s="22">
        <v>4.95</v>
      </c>
      <c r="B14" s="22">
        <f>A14*$B$11*0.01</f>
        <v>1.2113256833333334E-3</v>
      </c>
      <c r="C14" s="22">
        <f>(1 - A14 * 0.01) * $B$11</f>
        <v>2.3259900242592592E-2</v>
      </c>
      <c r="D14" s="22">
        <f xml:space="preserve"> 2 * $B$11</f>
        <v>4.8942451851851851E-2</v>
      </c>
      <c r="G14" s="5">
        <v>0.8</v>
      </c>
      <c r="H14" s="7">
        <f t="shared" si="0"/>
        <v>9.3691111111111076E-3</v>
      </c>
      <c r="I14" s="7">
        <f t="shared" si="1"/>
        <v>5.3484240000000009E-2</v>
      </c>
      <c r="J14" s="7">
        <f t="shared" si="2"/>
        <v>1.028</v>
      </c>
      <c r="K14" s="7">
        <f t="shared" si="3"/>
        <v>19.701873935264054</v>
      </c>
      <c r="L14" s="7">
        <f t="shared" si="4"/>
        <v>3.1426675555555554E-2</v>
      </c>
      <c r="M14" s="7"/>
    </row>
    <row r="15" spans="1:13">
      <c r="A15" s="22">
        <v>5</v>
      </c>
      <c r="B15" s="22">
        <f>A15*$B$11*0.01</f>
        <v>1.2235612962962963E-3</v>
      </c>
      <c r="C15" s="22">
        <f>(1 - A15 * 0.01) * $B$11</f>
        <v>2.3247664629629627E-2</v>
      </c>
      <c r="D15" s="22">
        <f xml:space="preserve"> 2 * $B$11</f>
        <v>4.8942451851851851E-2</v>
      </c>
      <c r="G15" s="5">
        <v>0.81</v>
      </c>
      <c r="H15" s="7">
        <f t="shared" si="0"/>
        <v>8.9006555555555516E-3</v>
      </c>
      <c r="I15" s="7">
        <f t="shared" si="1"/>
        <v>5.4152793000000012E-2</v>
      </c>
      <c r="J15" s="7">
        <f t="shared" si="2"/>
        <v>1.0321</v>
      </c>
      <c r="K15" s="7">
        <f t="shared" si="3"/>
        <v>19.717679024400596</v>
      </c>
      <c r="L15" s="7">
        <f t="shared" si="4"/>
        <v>3.1526724277777779E-2</v>
      </c>
      <c r="M15" s="7"/>
    </row>
    <row r="16" spans="1:13">
      <c r="A16" s="22">
        <v>5.5</v>
      </c>
      <c r="B16" s="22">
        <f>A16*$B$11*0.01</f>
        <v>1.3459174259259261E-3</v>
      </c>
      <c r="C16" s="22">
        <f>(1 - A16 * 0.01) * $B$11</f>
        <v>2.3125308499999997E-2</v>
      </c>
      <c r="D16" s="22">
        <f xml:space="preserve"> 2 * $B$11</f>
        <v>4.8942451851851851E-2</v>
      </c>
      <c r="G16" s="5">
        <v>0.82</v>
      </c>
      <c r="H16" s="7">
        <f t="shared" si="0"/>
        <v>8.4322000000000008E-3</v>
      </c>
      <c r="I16" s="7">
        <f t="shared" si="1"/>
        <v>5.4821346E-2</v>
      </c>
      <c r="J16" s="7">
        <f t="shared" si="2"/>
        <v>1.0362</v>
      </c>
      <c r="K16" s="7">
        <f t="shared" si="3"/>
        <v>19.733384117310987</v>
      </c>
      <c r="L16" s="7">
        <f t="shared" si="4"/>
        <v>3.1626772999999997E-2</v>
      </c>
      <c r="M16" s="7"/>
    </row>
    <row r="17" spans="1:13">
      <c r="A17" s="22">
        <v>6</v>
      </c>
      <c r="B17" s="22">
        <f>A17*$B$11*0.01</f>
        <v>1.4682735555555555E-3</v>
      </c>
      <c r="C17" s="22">
        <f>(1 - A17 * 0.01) * $B$11</f>
        <v>2.300295237037037E-2</v>
      </c>
      <c r="D17" s="22">
        <f xml:space="preserve"> 2 * $B$11</f>
        <v>4.8942451851851851E-2</v>
      </c>
      <c r="G17" s="11">
        <v>0.82099999999999995</v>
      </c>
      <c r="H17" s="7">
        <f>(1 - G17) * $B$5</f>
        <v>8.3853544444444459E-3</v>
      </c>
      <c r="I17" s="7">
        <f t="shared" si="1"/>
        <v>5.4888201300000002E-2</v>
      </c>
      <c r="J17" s="7">
        <f t="shared" si="2"/>
        <v>1.03661</v>
      </c>
      <c r="K17" s="7">
        <f t="shared" si="3"/>
        <v>19.734949163334139</v>
      </c>
      <c r="L17" s="7">
        <f t="shared" si="4"/>
        <v>3.1636777872222223E-2</v>
      </c>
      <c r="M17" s="12"/>
    </row>
    <row r="18" spans="1:13">
      <c r="A18" s="22">
        <v>6.5</v>
      </c>
      <c r="B18" s="22">
        <f>A18*$B$11*0.01</f>
        <v>1.5906296851851852E-3</v>
      </c>
      <c r="C18" s="22">
        <f>(1 - A18 * 0.01) * $B$11</f>
        <v>2.2880596240740743E-2</v>
      </c>
      <c r="D18" s="22">
        <f xml:space="preserve"> 2 * $B$11</f>
        <v>4.8942451851851851E-2</v>
      </c>
      <c r="G18" s="5">
        <v>0.82199999999999995</v>
      </c>
      <c r="H18" s="7">
        <f t="shared" si="0"/>
        <v>8.3385088888888893E-3</v>
      </c>
      <c r="I18" s="7">
        <f t="shared" si="1"/>
        <v>5.4955056600000003E-2</v>
      </c>
      <c r="J18" s="7">
        <f t="shared" si="2"/>
        <v>1.0370200000000001</v>
      </c>
      <c r="K18" s="7">
        <f t="shared" si="3"/>
        <v>19.736513219804223</v>
      </c>
      <c r="L18" s="7">
        <f t="shared" si="4"/>
        <v>3.1646782744444449E-2</v>
      </c>
      <c r="M18" s="7"/>
    </row>
    <row r="19" spans="1:13">
      <c r="G19" s="8">
        <v>0.82399999999999995</v>
      </c>
      <c r="H19" s="7">
        <f t="shared" si="0"/>
        <v>8.2448177777777795E-3</v>
      </c>
      <c r="I19" s="7">
        <f t="shared" si="1"/>
        <v>5.5088767199999999E-2</v>
      </c>
      <c r="J19" s="7">
        <f t="shared" si="2"/>
        <v>1.0378400000000001</v>
      </c>
      <c r="K19" s="7">
        <f t="shared" si="3"/>
        <v>19.739638367836886</v>
      </c>
      <c r="L19" s="7">
        <f t="shared" si="4"/>
        <v>3.1666792488888887E-2</v>
      </c>
      <c r="M19" s="7"/>
    </row>
    <row r="20" spans="1:13">
      <c r="G20" s="5">
        <v>0.82499999999999996</v>
      </c>
      <c r="H20" s="7">
        <f t="shared" si="0"/>
        <v>8.1979722222222228E-3</v>
      </c>
      <c r="I20" s="7">
        <f t="shared" si="1"/>
        <v>5.5155622500000001E-2</v>
      </c>
      <c r="J20" s="7">
        <f t="shared" si="2"/>
        <v>1.0382500000000001</v>
      </c>
      <c r="K20" s="7">
        <f t="shared" si="3"/>
        <v>19.741199461272348</v>
      </c>
      <c r="L20" s="7">
        <f t="shared" si="4"/>
        <v>3.1676797361111113E-2</v>
      </c>
      <c r="M20" s="7"/>
    </row>
    <row r="21" spans="1:13">
      <c r="G21" s="5">
        <v>0.83</v>
      </c>
      <c r="H21" s="7">
        <f>(1 - G21) * $B$5</f>
        <v>7.9637444444444448E-3</v>
      </c>
      <c r="I21" s="7">
        <f>G21*$B$6</f>
        <v>5.5489899000000002E-2</v>
      </c>
      <c r="J21" s="7">
        <f t="shared" si="2"/>
        <v>1.0403</v>
      </c>
      <c r="K21" s="7">
        <f t="shared" si="3"/>
        <v>19.748990159992402</v>
      </c>
      <c r="L21" s="7">
        <f t="shared" si="4"/>
        <v>3.1726821722222229E-2</v>
      </c>
      <c r="M21" s="7"/>
    </row>
    <row r="22" spans="1:13">
      <c r="G22" s="34">
        <v>0.85</v>
      </c>
      <c r="H22" s="35">
        <f>(1 - G22) * $B$5</f>
        <v>7.0268333333333337E-3</v>
      </c>
      <c r="I22" s="35">
        <f t="shared" si="1"/>
        <v>5.6827005000000007E-2</v>
      </c>
      <c r="J22" s="35">
        <f t="shared" si="2"/>
        <v>1.0485</v>
      </c>
      <c r="K22" s="35">
        <f t="shared" si="3"/>
        <v>19.779908819368021</v>
      </c>
      <c r="L22" s="35">
        <f xml:space="preserve"> $B$4*J22/K22 * 10^(-24)</f>
        <v>3.1926919166666665E-2</v>
      </c>
      <c r="M22" s="7"/>
    </row>
    <row r="23" spans="1:13">
      <c r="G23" s="30">
        <v>0.875</v>
      </c>
      <c r="H23" s="31">
        <f t="shared" si="0"/>
        <v>5.8556944444444438E-3</v>
      </c>
      <c r="I23" s="31">
        <f t="shared" si="1"/>
        <v>5.8498387500000006E-2</v>
      </c>
      <c r="J23" s="31">
        <f t="shared" si="2"/>
        <v>1.0587500000000001</v>
      </c>
      <c r="K23" s="31">
        <f t="shared" si="3"/>
        <v>19.818016378525932</v>
      </c>
      <c r="L23" s="31">
        <f xml:space="preserve"> $B$4*J23/K23 * 10^(-24)</f>
        <v>3.217704097222223E-2</v>
      </c>
      <c r="M23" s="7"/>
    </row>
    <row r="24" spans="1:13">
      <c r="G24" s="3">
        <v>0.89</v>
      </c>
      <c r="H24" s="33">
        <f t="shared" si="0"/>
        <v>5.1530111111111098E-3</v>
      </c>
      <c r="I24" s="33">
        <f t="shared" si="1"/>
        <v>5.9501217000000009E-2</v>
      </c>
      <c r="J24" s="33">
        <f t="shared" si="2"/>
        <v>1.0649000000000002</v>
      </c>
      <c r="K24" s="33">
        <f t="shared" si="3"/>
        <v>19.840597861527158</v>
      </c>
      <c r="L24" s="33">
        <f xml:space="preserve"> $B$4*J24/K24 * 10^(-24)</f>
        <v>3.2327114055555557E-2</v>
      </c>
      <c r="M24" s="7"/>
    </row>
    <row r="25" spans="1:13">
      <c r="G25" s="36">
        <v>0.91</v>
      </c>
      <c r="H25" s="37">
        <f t="shared" si="0"/>
        <v>4.2160999999999978E-3</v>
      </c>
      <c r="I25" s="37">
        <f t="shared" si="1"/>
        <v>6.0838323000000007E-2</v>
      </c>
      <c r="J25" s="37">
        <f t="shared" si="2"/>
        <v>1.0731000000000002</v>
      </c>
      <c r="K25" s="37">
        <f t="shared" si="3"/>
        <v>19.870382372002595</v>
      </c>
      <c r="L25" s="37">
        <f xml:space="preserve"> $B$4*J25/K25 * 10^(-24)</f>
        <v>3.25272115E-2</v>
      </c>
      <c r="M25" s="7"/>
    </row>
    <row r="26" spans="1:13">
      <c r="G26" s="5">
        <v>1</v>
      </c>
      <c r="H26" s="7">
        <f t="shared" si="0"/>
        <v>0</v>
      </c>
      <c r="I26" s="7">
        <f t="shared" si="1"/>
        <v>6.6855300000000006E-2</v>
      </c>
      <c r="J26" s="7">
        <f t="shared" si="2"/>
        <v>1.1100000000000001</v>
      </c>
      <c r="K26" s="7">
        <f t="shared" si="3"/>
        <v>20</v>
      </c>
      <c r="L26" s="7">
        <f t="shared" si="4"/>
        <v>3.3427650000000003E-2</v>
      </c>
      <c r="M26" s="7"/>
    </row>
    <row r="30" spans="1:13">
      <c r="A30" t="s">
        <v>27</v>
      </c>
    </row>
    <row r="32" spans="1:13">
      <c r="A32" t="s">
        <v>28</v>
      </c>
      <c r="B32" t="s">
        <v>40</v>
      </c>
      <c r="D32" t="s">
        <v>32</v>
      </c>
      <c r="E32" t="s">
        <v>39</v>
      </c>
      <c r="G32" t="s">
        <v>34</v>
      </c>
      <c r="H32" t="s">
        <v>38</v>
      </c>
      <c r="J32" t="s">
        <v>36</v>
      </c>
      <c r="K32" t="s">
        <v>37</v>
      </c>
    </row>
    <row r="34" spans="1:11">
      <c r="A34" s="13" t="s">
        <v>29</v>
      </c>
      <c r="B34" s="27" t="s">
        <v>30</v>
      </c>
      <c r="D34" s="13" t="s">
        <v>29</v>
      </c>
      <c r="E34" s="27" t="s">
        <v>30</v>
      </c>
      <c r="G34" s="13" t="s">
        <v>29</v>
      </c>
      <c r="H34" s="27" t="s">
        <v>30</v>
      </c>
      <c r="J34" s="13" t="s">
        <v>29</v>
      </c>
      <c r="K34" s="27" t="s">
        <v>30</v>
      </c>
    </row>
    <row r="35" spans="1:11">
      <c r="A35" s="15">
        <v>12</v>
      </c>
      <c r="B35" s="26">
        <v>6.2944999999999996E-6</v>
      </c>
      <c r="D35" s="15">
        <v>12</v>
      </c>
      <c r="E35" s="26">
        <v>6.2937999999999998E-6</v>
      </c>
      <c r="G35" s="15">
        <v>12</v>
      </c>
      <c r="H35" s="26">
        <v>6.2223999999999999E-6</v>
      </c>
      <c r="J35" s="38">
        <v>20</v>
      </c>
      <c r="K35" s="39">
        <v>1.1783000000000001E-5</v>
      </c>
    </row>
    <row r="36" spans="1:11">
      <c r="A36" s="15">
        <v>42</v>
      </c>
      <c r="B36" s="26">
        <v>2.6574E-5</v>
      </c>
      <c r="D36" s="15">
        <v>42</v>
      </c>
      <c r="E36" s="26">
        <v>2.6454000000000001E-5</v>
      </c>
      <c r="G36" s="15">
        <v>82</v>
      </c>
      <c r="H36" s="26">
        <v>5.1045999999999999E-5</v>
      </c>
      <c r="J36" s="38">
        <v>90</v>
      </c>
      <c r="K36" s="39">
        <v>5.6415000000000001E-5</v>
      </c>
    </row>
    <row r="37" spans="1:11">
      <c r="A37" s="15">
        <v>82</v>
      </c>
      <c r="B37" s="26">
        <v>5.0992000000000002E-5</v>
      </c>
      <c r="D37" s="15">
        <v>82</v>
      </c>
      <c r="E37" s="26">
        <v>5.1062E-5</v>
      </c>
      <c r="G37" s="15">
        <v>132</v>
      </c>
      <c r="H37" s="26">
        <v>7.9225000000000001E-5</v>
      </c>
      <c r="J37" s="38">
        <v>140</v>
      </c>
      <c r="K37" s="39">
        <v>8.4887000000000002E-5</v>
      </c>
    </row>
    <row r="38" spans="1:11">
      <c r="A38" s="15">
        <v>132</v>
      </c>
      <c r="B38" s="26">
        <v>7.7935000000000005E-5</v>
      </c>
      <c r="D38" s="15">
        <v>132</v>
      </c>
      <c r="E38" s="26">
        <v>7.8676000000000004E-5</v>
      </c>
      <c r="G38" s="15">
        <v>182</v>
      </c>
      <c r="H38" s="26">
        <v>1.0469E-4</v>
      </c>
      <c r="J38" s="38">
        <v>235</v>
      </c>
      <c r="K38" s="39">
        <v>1.3191E-4</v>
      </c>
    </row>
    <row r="39" spans="1:11">
      <c r="A39" s="15">
        <v>192</v>
      </c>
      <c r="B39" s="26">
        <v>1.0675000000000001E-4</v>
      </c>
      <c r="D39" s="15">
        <v>192</v>
      </c>
      <c r="E39" s="26">
        <v>1.0846E-4</v>
      </c>
      <c r="G39" s="15">
        <v>242</v>
      </c>
      <c r="H39" s="26">
        <v>1.3239999999999999E-4</v>
      </c>
      <c r="J39" s="38">
        <v>310</v>
      </c>
      <c r="K39" s="39">
        <v>1.6391999999999999E-4</v>
      </c>
    </row>
    <row r="40" spans="1:11">
      <c r="A40" s="15">
        <v>277</v>
      </c>
      <c r="B40" s="26">
        <v>1.4098E-4</v>
      </c>
      <c r="D40" s="15">
        <v>277</v>
      </c>
      <c r="E40" s="26">
        <v>1.4457000000000001E-4</v>
      </c>
      <c r="G40" s="15">
        <v>342</v>
      </c>
      <c r="H40" s="26">
        <v>1.7174000000000001E-4</v>
      </c>
      <c r="J40" s="38">
        <v>410</v>
      </c>
      <c r="K40" s="39">
        <v>2.0045999999999999E-4</v>
      </c>
    </row>
    <row r="41" spans="1:11">
      <c r="A41" s="15">
        <v>377</v>
      </c>
      <c r="B41" s="26">
        <v>1.7347E-4</v>
      </c>
      <c r="D41" s="15">
        <v>377</v>
      </c>
      <c r="E41" s="26">
        <v>1.796E-4</v>
      </c>
      <c r="G41" s="15">
        <v>446</v>
      </c>
      <c r="H41" s="26">
        <v>2.0560000000000001E-4</v>
      </c>
      <c r="J41" s="38">
        <v>534</v>
      </c>
      <c r="K41" s="39">
        <v>2.3756E-4</v>
      </c>
    </row>
    <row r="42" spans="1:11">
      <c r="A42" s="15">
        <v>477</v>
      </c>
      <c r="B42" s="26">
        <v>1.9885000000000001E-4</v>
      </c>
      <c r="D42" s="15">
        <v>527</v>
      </c>
      <c r="E42" s="26">
        <v>2.2043E-4</v>
      </c>
      <c r="G42" s="15">
        <v>596</v>
      </c>
      <c r="H42" s="26">
        <v>2.4379E-4</v>
      </c>
      <c r="J42" s="38">
        <v>694</v>
      </c>
      <c r="K42" s="39">
        <v>2.7489000000000002E-4</v>
      </c>
    </row>
    <row r="43" spans="1:11">
      <c r="A43" s="15">
        <v>577</v>
      </c>
      <c r="B43" s="26">
        <v>2.1891E-4</v>
      </c>
      <c r="D43" s="15">
        <v>677</v>
      </c>
      <c r="E43" s="26">
        <v>2.5001E-4</v>
      </c>
      <c r="G43" s="15">
        <v>776</v>
      </c>
      <c r="H43" s="26">
        <v>2.7626000000000001E-4</v>
      </c>
      <c r="J43" s="38">
        <v>884</v>
      </c>
      <c r="K43" s="39">
        <v>3.0593999999999999E-4</v>
      </c>
    </row>
    <row r="44" spans="1:11">
      <c r="A44" s="15">
        <v>677</v>
      </c>
      <c r="B44" s="26">
        <v>2.3447E-4</v>
      </c>
      <c r="D44" s="15">
        <v>797</v>
      </c>
      <c r="E44" s="26">
        <v>2.6622000000000001E-4</v>
      </c>
      <c r="G44" s="15">
        <v>896</v>
      </c>
      <c r="H44" s="26">
        <v>2.9091000000000002E-4</v>
      </c>
      <c r="J44" s="38">
        <v>1004</v>
      </c>
      <c r="K44" s="39">
        <v>3.1890999999999999E-4</v>
      </c>
    </row>
    <row r="45" spans="1:11">
      <c r="A45" s="15">
        <v>777</v>
      </c>
      <c r="B45" s="26">
        <v>2.4616999999999998E-4</v>
      </c>
      <c r="D45" s="15">
        <v>897</v>
      </c>
      <c r="E45" s="26">
        <v>2.7617000000000001E-4</v>
      </c>
      <c r="G45" s="15">
        <v>996</v>
      </c>
      <c r="H45" s="26">
        <v>2.9975999999999999E-4</v>
      </c>
      <c r="J45" s="38">
        <v>1104</v>
      </c>
      <c r="K45" s="39">
        <v>3.2651000000000002E-4</v>
      </c>
    </row>
    <row r="46" spans="1:11">
      <c r="A46" s="15">
        <v>877</v>
      </c>
      <c r="B46" s="26">
        <v>2.5457000000000002E-4</v>
      </c>
      <c r="D46" s="15">
        <v>997</v>
      </c>
      <c r="E46" s="26">
        <v>2.8307000000000001E-4</v>
      </c>
      <c r="G46" s="15">
        <v>1096</v>
      </c>
      <c r="H46" s="26">
        <v>3.0569000000000001E-4</v>
      </c>
      <c r="J46" s="38">
        <v>1204</v>
      </c>
      <c r="K46" s="39">
        <v>3.3135E-4</v>
      </c>
    </row>
    <row r="47" spans="1:11">
      <c r="A47" s="15">
        <v>977</v>
      </c>
      <c r="B47" s="26">
        <v>2.6013000000000002E-4</v>
      </c>
      <c r="D47" s="15">
        <v>1097</v>
      </c>
      <c r="E47" s="26">
        <v>2.8730999999999999E-4</v>
      </c>
      <c r="G47" s="15">
        <v>1200</v>
      </c>
      <c r="H47" s="26">
        <v>3.0920999999999998E-4</v>
      </c>
      <c r="J47" s="38">
        <v>1308</v>
      </c>
      <c r="K47" s="39">
        <v>3.3385000000000001E-4</v>
      </c>
    </row>
    <row r="48" spans="1:11">
      <c r="A48" s="15">
        <v>1067</v>
      </c>
      <c r="B48" s="26">
        <v>2.6295000000000002E-4</v>
      </c>
      <c r="D48" s="15">
        <v>1197</v>
      </c>
      <c r="E48" s="26">
        <v>2.8924000000000002E-4</v>
      </c>
      <c r="G48" s="15">
        <v>1320</v>
      </c>
      <c r="H48" s="26">
        <v>3.1058000000000002E-4</v>
      </c>
      <c r="J48" s="38">
        <v>1428</v>
      </c>
      <c r="K48" s="39">
        <v>3.3416000000000001E-4</v>
      </c>
    </row>
    <row r="49" spans="1:11">
      <c r="A49" s="15">
        <v>1167</v>
      </c>
      <c r="B49" s="26">
        <v>2.6328000000000001E-4</v>
      </c>
      <c r="D49" s="15">
        <v>1297</v>
      </c>
      <c r="E49" s="26">
        <v>2.8850000000000002E-4</v>
      </c>
      <c r="G49" s="15">
        <v>1470</v>
      </c>
      <c r="H49" s="26">
        <v>3.0843E-4</v>
      </c>
      <c r="J49" s="38">
        <v>1578</v>
      </c>
      <c r="K49" s="39">
        <v>3.3084E-4</v>
      </c>
    </row>
    <row r="50" spans="1:11">
      <c r="A50" s="15">
        <v>1267</v>
      </c>
      <c r="B50" s="26">
        <v>2.6097000000000002E-4</v>
      </c>
      <c r="D50" s="15">
        <v>1417</v>
      </c>
      <c r="E50" s="26">
        <v>2.8460999999999997E-4</v>
      </c>
      <c r="G50" s="15">
        <v>1590</v>
      </c>
      <c r="H50" s="26">
        <v>3.0379000000000002E-4</v>
      </c>
      <c r="J50" s="38">
        <v>1698</v>
      </c>
      <c r="K50" s="39">
        <v>3.2534000000000003E-4</v>
      </c>
    </row>
    <row r="51" spans="1:11">
      <c r="A51" s="15">
        <v>1347</v>
      </c>
      <c r="B51" s="26">
        <v>2.5802000000000003E-4</v>
      </c>
      <c r="D51" s="15">
        <v>1517</v>
      </c>
      <c r="E51" s="26">
        <v>2.8007999999999999E-4</v>
      </c>
      <c r="G51" s="15">
        <v>1690</v>
      </c>
      <c r="H51" s="26">
        <v>2.9867000000000001E-4</v>
      </c>
      <c r="J51" s="38">
        <v>1798</v>
      </c>
      <c r="K51" s="39">
        <v>3.1953E-4</v>
      </c>
    </row>
    <row r="52" spans="1:11">
      <c r="A52" s="15">
        <v>1427</v>
      </c>
      <c r="B52" s="26">
        <v>2.5413999999999998E-4</v>
      </c>
      <c r="D52" s="15">
        <v>1617</v>
      </c>
      <c r="E52" s="26">
        <v>2.7451999999999999E-4</v>
      </c>
      <c r="G52" s="15">
        <v>1790</v>
      </c>
      <c r="H52" s="26">
        <v>2.9252E-4</v>
      </c>
      <c r="J52" s="38">
        <v>1898</v>
      </c>
      <c r="K52" s="39">
        <v>3.1273E-4</v>
      </c>
    </row>
    <row r="56" spans="1:11">
      <c r="G56" t="s">
        <v>29</v>
      </c>
    </row>
    <row r="57" spans="1:11">
      <c r="B57" t="s">
        <v>44</v>
      </c>
      <c r="C57" t="s">
        <v>45</v>
      </c>
      <c r="G57" s="20">
        <v>2</v>
      </c>
      <c r="H57" s="16">
        <v>3.9410000000000002E-7</v>
      </c>
    </row>
    <row r="58" spans="1:11">
      <c r="B58">
        <v>2</v>
      </c>
      <c r="C58">
        <v>47.073999999999998</v>
      </c>
      <c r="G58" s="20">
        <v>5</v>
      </c>
      <c r="H58" s="16">
        <v>1.9300000000000002E-6</v>
      </c>
    </row>
    <row r="59" spans="1:11">
      <c r="G59" s="20">
        <v>10</v>
      </c>
      <c r="H59" s="16">
        <v>5.4914999999999999E-6</v>
      </c>
    </row>
    <row r="60" spans="1:11">
      <c r="G60" s="20">
        <v>15</v>
      </c>
      <c r="H60" s="16">
        <v>9.3944999999999996E-6</v>
      </c>
    </row>
    <row r="61" spans="1:11">
      <c r="G61" s="20">
        <v>20</v>
      </c>
      <c r="H61" s="16">
        <v>1.3345E-5</v>
      </c>
    </row>
    <row r="62" spans="1:11">
      <c r="G62" s="20">
        <v>30</v>
      </c>
      <c r="H62" s="16">
        <v>2.1166999999999999E-5</v>
      </c>
    </row>
    <row r="63" spans="1:11">
      <c r="G63" s="20">
        <v>40</v>
      </c>
      <c r="H63" s="16">
        <v>2.8844999999999999E-5</v>
      </c>
    </row>
    <row r="64" spans="1:11">
      <c r="G64" s="20">
        <v>50</v>
      </c>
      <c r="H64" s="16">
        <v>3.6387000000000002E-5</v>
      </c>
    </row>
    <row r="65" spans="7:8">
      <c r="G65" s="20">
        <v>100</v>
      </c>
      <c r="H65" s="16">
        <v>6.8132000000000004E-5</v>
      </c>
    </row>
    <row r="66" spans="7:8">
      <c r="G66" s="20">
        <v>150</v>
      </c>
      <c r="H66" s="16">
        <v>9.7305000000000004E-5</v>
      </c>
    </row>
    <row r="67" spans="7:8">
      <c r="G67" s="20">
        <v>200</v>
      </c>
      <c r="H67" s="16">
        <v>1.2128E-4</v>
      </c>
    </row>
    <row r="68" spans="7:8">
      <c r="G68" s="20">
        <v>250</v>
      </c>
      <c r="H68" s="16">
        <v>1.4364E-4</v>
      </c>
    </row>
    <row r="69" spans="7:8">
      <c r="G69" s="20">
        <v>300</v>
      </c>
      <c r="H69" s="16">
        <v>1.6480999999999999E-4</v>
      </c>
    </row>
    <row r="70" spans="7:8">
      <c r="G70" s="20">
        <v>350</v>
      </c>
      <c r="H70" s="16">
        <v>1.8065E-4</v>
      </c>
    </row>
    <row r="71" spans="7:8">
      <c r="G71" s="20">
        <v>400</v>
      </c>
      <c r="H71" s="16">
        <v>1.9537999999999999E-4</v>
      </c>
    </row>
    <row r="72" spans="7:8">
      <c r="G72" s="20">
        <v>450</v>
      </c>
      <c r="H72" s="16">
        <v>2.0942000000000001E-4</v>
      </c>
    </row>
    <row r="73" spans="7:8">
      <c r="G73" s="20">
        <v>500</v>
      </c>
      <c r="H73" s="16">
        <v>2.2008999999999999E-4</v>
      </c>
    </row>
    <row r="74" spans="7:8">
      <c r="G74" s="20">
        <v>550</v>
      </c>
      <c r="H74" s="16">
        <v>2.3007E-4</v>
      </c>
    </row>
    <row r="75" spans="7:8">
      <c r="G75" s="20">
        <v>600</v>
      </c>
      <c r="H75" s="16">
        <v>2.3960999999999999E-4</v>
      </c>
    </row>
    <row r="76" spans="7:8">
      <c r="G76" s="20">
        <v>650</v>
      </c>
      <c r="H76" s="16">
        <v>2.4875E-4</v>
      </c>
    </row>
    <row r="77" spans="7:8">
      <c r="G77" s="20">
        <v>700</v>
      </c>
      <c r="H77" s="16">
        <v>2.5751000000000002E-4</v>
      </c>
    </row>
    <row r="78" spans="7:8">
      <c r="G78" s="20">
        <v>750</v>
      </c>
      <c r="H78" s="16">
        <v>2.6174999999999999E-4</v>
      </c>
    </row>
    <row r="79" spans="7:8">
      <c r="G79" s="20">
        <v>800</v>
      </c>
      <c r="H79" s="16">
        <v>2.655E-4</v>
      </c>
    </row>
    <row r="80" spans="7:8">
      <c r="G80" s="20">
        <v>850</v>
      </c>
      <c r="H80" s="16">
        <v>2.6909999999999998E-4</v>
      </c>
    </row>
    <row r="81" spans="7:8">
      <c r="G81" s="20">
        <v>900</v>
      </c>
      <c r="H81" s="16">
        <v>2.7255999999999998E-4</v>
      </c>
    </row>
    <row r="82" spans="7:8">
      <c r="G82" s="20">
        <v>950</v>
      </c>
      <c r="H82" s="16">
        <v>2.7588999999999999E-4</v>
      </c>
    </row>
    <row r="83" spans="7:8">
      <c r="G83" s="20">
        <v>1000</v>
      </c>
      <c r="H83" s="16">
        <v>2.7565000000000001E-4</v>
      </c>
    </row>
    <row r="84" spans="7:8">
      <c r="G84" s="20">
        <v>1050</v>
      </c>
      <c r="H84" s="16">
        <v>2.7542000000000002E-4</v>
      </c>
    </row>
    <row r="85" spans="7:8">
      <c r="G85" s="20">
        <v>1100</v>
      </c>
      <c r="H85" s="16">
        <v>2.7521000000000002E-4</v>
      </c>
    </row>
    <row r="86" spans="7:8">
      <c r="G86" s="20">
        <v>1150</v>
      </c>
      <c r="H86" s="16">
        <v>2.7502000000000001E-4</v>
      </c>
    </row>
    <row r="87" spans="7:8">
      <c r="G87" s="20">
        <v>1200</v>
      </c>
      <c r="H87" s="16">
        <v>2.7184000000000003E-4</v>
      </c>
    </row>
    <row r="88" spans="7:8">
      <c r="G88" s="20">
        <v>1250</v>
      </c>
      <c r="H88" s="16">
        <v>2.6855E-4</v>
      </c>
    </row>
    <row r="89" spans="7:8">
      <c r="G89" s="20">
        <v>1300</v>
      </c>
      <c r="H89" s="16">
        <v>2.654E-4</v>
      </c>
    </row>
    <row r="90" spans="7:8">
      <c r="G90" s="20">
        <v>1350</v>
      </c>
      <c r="H90" s="16">
        <v>2.6240999999999998E-4</v>
      </c>
    </row>
    <row r="91" spans="7:8">
      <c r="G91" s="20">
        <v>1400</v>
      </c>
      <c r="H91" s="16">
        <v>2.5954999999999999E-4</v>
      </c>
    </row>
    <row r="92" spans="7:8">
      <c r="G92" s="20">
        <v>1450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2019-04-08T19:12:03Z</dcterms:modified>
</cp:coreProperties>
</file>