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tables/table1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12.xml" ContentType="application/vnd.openxmlformats-officedocument.spreadsheetml.table+xml"/>
  <Override PartName="/xl/slicers/slicer1.xml" ContentType="application/vnd.ms-excel.slicer+xml"/>
  <Override PartName="/xl/drawings/drawing4.xml" ContentType="application/vnd.openxmlformats-officedocument.drawing+xml"/>
  <Override PartName="/xl/tables/table13.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Jodhpur\Downloads\"/>
    </mc:Choice>
  </mc:AlternateContent>
  <xr:revisionPtr revIDLastSave="0" documentId="13_ncr:1_{F69C6A38-1B13-479C-8EC1-E2F356FDDBA0}" xr6:coauthVersionLast="47" xr6:coauthVersionMax="47" xr10:uidLastSave="{00000000-0000-0000-0000-000000000000}"/>
  <bookViews>
    <workbookView xWindow="-108" yWindow="-108" windowWidth="23256" windowHeight="12576" firstSheet="8" activeTab="10" xr2:uid="{412BCF06-7F80-4A24-A1BA-080CFACDBBAA}"/>
  </bookViews>
  <sheets>
    <sheet name="Sheet1" sheetId="1" r:id="rId1"/>
    <sheet name="text to column" sheetId="2" r:id="rId2"/>
    <sheet name="TEXTFUNCTION" sheetId="5" r:id="rId3"/>
    <sheet name="ifandor" sheetId="6" r:id="rId4"/>
    <sheet name="date&amp;time" sheetId="7" r:id="rId5"/>
    <sheet name="countif excel" sheetId="8" r:id="rId6"/>
    <sheet name="datavalidation" sheetId="9" r:id="rId7"/>
    <sheet name="vllokup" sheetId="10" r:id="rId8"/>
    <sheet name="power query" sheetId="16" r:id="rId9"/>
    <sheet name="chart pivot" sheetId="18" r:id="rId10"/>
    <sheet name="dashboard" sheetId="19" r:id="rId11"/>
    <sheet name="chart" sheetId="17" r:id="rId12"/>
    <sheet name="LOOKUP" sheetId="11" r:id="rId13"/>
    <sheet name="data sort" sheetId="3" r:id="rId14"/>
    <sheet name=" &amp; macros" sheetId="12" r:id="rId15"/>
    <sheet name="pivot" sheetId="14" r:id="rId16"/>
    <sheet name="pivot table" sheetId="13" r:id="rId17"/>
    <sheet name="slicer" sheetId="15" r:id="rId18"/>
    <sheet name="formula" sheetId="4" r:id="rId19"/>
  </sheets>
  <definedNames>
    <definedName name="Slicer_Amount">#N/A</definedName>
    <definedName name="Slicer_Category">#N/A</definedName>
    <definedName name="Slicer_Payment_Mode">#N/A</definedName>
    <definedName name="Slicer_Payment_Mode1">#N/A</definedName>
  </definedNames>
  <calcPr calcId="191029"/>
  <pivotCaches>
    <pivotCache cacheId="0" r:id="rId20"/>
    <pivotCache cacheId="1"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11" l="1"/>
  <c r="C4" i="11"/>
  <c r="C5" i="11"/>
  <c r="C6" i="11"/>
  <c r="C7" i="11"/>
  <c r="C8" i="11"/>
  <c r="C9" i="11"/>
  <c r="C10" i="11"/>
  <c r="C11" i="11"/>
  <c r="C12" i="11"/>
  <c r="C3" i="11"/>
  <c r="O28" i="10"/>
  <c r="Q21" i="10"/>
  <c r="Q22" i="10"/>
  <c r="Q23" i="10"/>
  <c r="Q24" i="10"/>
  <c r="Q20" i="10"/>
  <c r="O20" i="10"/>
  <c r="P20" i="10" s="1"/>
  <c r="P21" i="10"/>
  <c r="P22" i="10"/>
  <c r="P23" i="10"/>
  <c r="P24" i="10"/>
  <c r="O21" i="10"/>
  <c r="O22" i="10"/>
  <c r="O23" i="10"/>
  <c r="O24" i="10"/>
  <c r="O2" i="10"/>
  <c r="O3" i="10"/>
  <c r="O4" i="10"/>
  <c r="O5" i="10"/>
  <c r="O6" i="10"/>
  <c r="O7" i="10"/>
  <c r="O8" i="10"/>
  <c r="O9" i="10"/>
  <c r="O10" i="10"/>
  <c r="O11" i="10"/>
  <c r="O12" i="10"/>
  <c r="O13" i="10"/>
  <c r="O14" i="10"/>
  <c r="O15" i="10"/>
  <c r="O16" i="10"/>
  <c r="M2" i="8"/>
  <c r="M3" i="8"/>
  <c r="M4" i="8"/>
  <c r="M5" i="8"/>
  <c r="M6" i="8"/>
  <c r="M7" i="8"/>
  <c r="M8" i="8"/>
  <c r="M9" i="8"/>
  <c r="M10" i="8"/>
  <c r="M11" i="8"/>
  <c r="M12" i="8"/>
  <c r="M13" i="8"/>
  <c r="M14" i="8"/>
  <c r="M15" i="8"/>
  <c r="M16" i="8"/>
  <c r="M17" i="8"/>
  <c r="M18" i="8"/>
  <c r="M19" i="8"/>
  <c r="M20" i="8"/>
  <c r="M21" i="8"/>
  <c r="L2" i="8"/>
  <c r="L3" i="8"/>
  <c r="L4" i="8"/>
  <c r="L5" i="8"/>
  <c r="L6" i="8"/>
  <c r="L7" i="8"/>
  <c r="L8" i="8"/>
  <c r="L9" i="8"/>
  <c r="L10" i="8"/>
  <c r="L11" i="8"/>
  <c r="L12" i="8"/>
  <c r="L13" i="8"/>
  <c r="L14" i="8"/>
  <c r="L15" i="8"/>
  <c r="L16" i="8"/>
  <c r="L17" i="8"/>
  <c r="L18" i="8"/>
  <c r="L19" i="8"/>
  <c r="L20" i="8"/>
  <c r="L21" i="8"/>
  <c r="K2" i="8"/>
  <c r="K3" i="8"/>
  <c r="K4" i="8"/>
  <c r="K5" i="8"/>
  <c r="K6" i="8"/>
  <c r="K7" i="8"/>
  <c r="K8" i="8"/>
  <c r="K9" i="8"/>
  <c r="K10" i="8"/>
  <c r="K11" i="8"/>
  <c r="K12" i="8"/>
  <c r="K13" i="8"/>
  <c r="K14" i="8"/>
  <c r="K15" i="8"/>
  <c r="K16" i="8"/>
  <c r="K17" i="8"/>
  <c r="K18" i="8"/>
  <c r="K19" i="8"/>
  <c r="K20" i="8"/>
  <c r="K21" i="8"/>
  <c r="J2" i="8"/>
  <c r="J3" i="8"/>
  <c r="J4" i="8"/>
  <c r="J5" i="8"/>
  <c r="J6" i="8"/>
  <c r="J7" i="8"/>
  <c r="J8" i="8"/>
  <c r="J9" i="8"/>
  <c r="J10" i="8"/>
  <c r="J11" i="8"/>
  <c r="J12" i="8"/>
  <c r="J13" i="8"/>
  <c r="J14" i="8"/>
  <c r="J15" i="8"/>
  <c r="J16" i="8"/>
  <c r="J17" i="8"/>
  <c r="J18" i="8"/>
  <c r="J19" i="8"/>
  <c r="J20" i="8"/>
  <c r="J21" i="8"/>
  <c r="I2" i="8"/>
  <c r="I3" i="8"/>
  <c r="I4" i="8"/>
  <c r="I5" i="8"/>
  <c r="I6" i="8"/>
  <c r="I7" i="8"/>
  <c r="I8" i="8"/>
  <c r="I9" i="8"/>
  <c r="I10" i="8"/>
  <c r="I11" i="8"/>
  <c r="I12" i="8"/>
  <c r="I13" i="8"/>
  <c r="I14" i="8"/>
  <c r="I15" i="8"/>
  <c r="I16" i="8"/>
  <c r="I17" i="8"/>
  <c r="I18" i="8"/>
  <c r="I19" i="8"/>
  <c r="I20" i="8"/>
  <c r="I21" i="8"/>
  <c r="G2" i="8"/>
  <c r="G3" i="8"/>
  <c r="G4" i="8"/>
  <c r="G5" i="8"/>
  <c r="G6" i="8"/>
  <c r="G7" i="8"/>
  <c r="G8" i="8"/>
  <c r="G9" i="8"/>
  <c r="G10" i="8"/>
  <c r="G11" i="8"/>
  <c r="G12" i="8"/>
  <c r="G13" i="8"/>
  <c r="G14" i="8"/>
  <c r="G15" i="8"/>
  <c r="G16" i="8"/>
  <c r="G17" i="8"/>
  <c r="G18" i="8"/>
  <c r="G19" i="8"/>
  <c r="G20" i="8"/>
  <c r="G21" i="8"/>
  <c r="F3" i="7"/>
  <c r="B2" i="7"/>
  <c r="C2" i="7" s="1"/>
  <c r="A2" i="7"/>
  <c r="J2" i="7" s="1"/>
  <c r="K3" i="6"/>
  <c r="K4" i="6"/>
  <c r="K5" i="6"/>
  <c r="K6" i="6"/>
  <c r="K7" i="6"/>
  <c r="K8" i="6"/>
  <c r="K9" i="6"/>
  <c r="K10" i="6"/>
  <c r="K11" i="6"/>
  <c r="K12" i="6"/>
  <c r="K13" i="6"/>
  <c r="K14" i="6"/>
  <c r="K15" i="6"/>
  <c r="K16" i="6"/>
  <c r="K17" i="6"/>
  <c r="K18" i="6"/>
  <c r="K19" i="6"/>
  <c r="K20" i="6"/>
  <c r="K21" i="6"/>
  <c r="K2" i="6"/>
  <c r="J3" i="6"/>
  <c r="J4" i="6"/>
  <c r="J5" i="6"/>
  <c r="J6" i="6"/>
  <c r="J7" i="6"/>
  <c r="J8" i="6"/>
  <c r="J9" i="6"/>
  <c r="J10" i="6"/>
  <c r="J11" i="6"/>
  <c r="J12" i="6"/>
  <c r="J13" i="6"/>
  <c r="J14" i="6"/>
  <c r="J15" i="6"/>
  <c r="J16" i="6"/>
  <c r="J17" i="6"/>
  <c r="J18" i="6"/>
  <c r="J19" i="6"/>
  <c r="J20" i="6"/>
  <c r="J21" i="6"/>
  <c r="J2" i="6"/>
  <c r="I3" i="6"/>
  <c r="I4" i="6"/>
  <c r="I5" i="6"/>
  <c r="I6" i="6"/>
  <c r="I7" i="6"/>
  <c r="I8" i="6"/>
  <c r="I9" i="6"/>
  <c r="I10" i="6"/>
  <c r="I11" i="6"/>
  <c r="I12" i="6"/>
  <c r="I13" i="6"/>
  <c r="I14" i="6"/>
  <c r="I15" i="6"/>
  <c r="I16" i="6"/>
  <c r="I17" i="6"/>
  <c r="I18" i="6"/>
  <c r="I19" i="6"/>
  <c r="I20" i="6"/>
  <c r="I21" i="6"/>
  <c r="I2" i="6"/>
  <c r="H2" i="6"/>
  <c r="H3" i="6"/>
  <c r="H4" i="6"/>
  <c r="H5" i="6"/>
  <c r="H6" i="6"/>
  <c r="H7" i="6"/>
  <c r="H8" i="6"/>
  <c r="H9" i="6"/>
  <c r="H10" i="6"/>
  <c r="H11" i="6"/>
  <c r="H12" i="6"/>
  <c r="H13" i="6"/>
  <c r="H14" i="6"/>
  <c r="H15" i="6"/>
  <c r="H16" i="6"/>
  <c r="H17" i="6"/>
  <c r="H18" i="6"/>
  <c r="H19" i="6"/>
  <c r="H20" i="6"/>
  <c r="H21" i="6"/>
  <c r="O3" i="5"/>
  <c r="O4" i="5"/>
  <c r="O5" i="5"/>
  <c r="O6" i="5"/>
  <c r="O7" i="5"/>
  <c r="O8" i="5"/>
  <c r="O9" i="5"/>
  <c r="O10" i="5"/>
  <c r="O11" i="5"/>
  <c r="O12" i="5"/>
  <c r="O13" i="5"/>
  <c r="O14" i="5"/>
  <c r="O15" i="5"/>
  <c r="O16" i="5"/>
  <c r="O17" i="5"/>
  <c r="O18" i="5"/>
  <c r="O19" i="5"/>
  <c r="O20" i="5"/>
  <c r="O21" i="5"/>
  <c r="O22" i="5"/>
  <c r="N4" i="5"/>
  <c r="N5" i="5"/>
  <c r="N6" i="5"/>
  <c r="N7" i="5"/>
  <c r="N8" i="5"/>
  <c r="N9" i="5"/>
  <c r="N10" i="5"/>
  <c r="N11" i="5"/>
  <c r="N12" i="5"/>
  <c r="N13" i="5"/>
  <c r="N14" i="5"/>
  <c r="N15" i="5"/>
  <c r="N16" i="5"/>
  <c r="N17" i="5"/>
  <c r="N18" i="5"/>
  <c r="N19" i="5"/>
  <c r="N20" i="5"/>
  <c r="N21" i="5"/>
  <c r="N22" i="5"/>
  <c r="M3" i="5"/>
  <c r="N3" i="5"/>
  <c r="M4" i="5"/>
  <c r="M5" i="5"/>
  <c r="M6" i="5"/>
  <c r="M7" i="5"/>
  <c r="M8" i="5"/>
  <c r="M9" i="5"/>
  <c r="M10" i="5"/>
  <c r="M11" i="5"/>
  <c r="M12" i="5"/>
  <c r="M13" i="5"/>
  <c r="M14" i="5"/>
  <c r="M15" i="5"/>
  <c r="M16" i="5"/>
  <c r="M17" i="5"/>
  <c r="M18" i="5"/>
  <c r="M19" i="5"/>
  <c r="M20" i="5"/>
  <c r="M21" i="5"/>
  <c r="M22" i="5"/>
  <c r="L4" i="5"/>
  <c r="L5" i="5"/>
  <c r="L6" i="5"/>
  <c r="L7" i="5"/>
  <c r="L8" i="5"/>
  <c r="L9" i="5"/>
  <c r="L10" i="5"/>
  <c r="L11" i="5"/>
  <c r="L12" i="5"/>
  <c r="L13" i="5"/>
  <c r="L14" i="5"/>
  <c r="L15" i="5"/>
  <c r="L16" i="5"/>
  <c r="L17" i="5"/>
  <c r="L18" i="5"/>
  <c r="L19" i="5"/>
  <c r="L20" i="5"/>
  <c r="L21" i="5"/>
  <c r="L22" i="5"/>
  <c r="L3" i="5"/>
  <c r="K4" i="5"/>
  <c r="K5" i="5"/>
  <c r="K6" i="5"/>
  <c r="K7" i="5"/>
  <c r="K8" i="5"/>
  <c r="K9" i="5"/>
  <c r="K10" i="5"/>
  <c r="K11" i="5"/>
  <c r="K12" i="5"/>
  <c r="K13" i="5"/>
  <c r="K14" i="5"/>
  <c r="K15" i="5"/>
  <c r="K16" i="5"/>
  <c r="K17" i="5"/>
  <c r="K18" i="5"/>
  <c r="K19" i="5"/>
  <c r="K20" i="5"/>
  <c r="K21" i="5"/>
  <c r="K22" i="5"/>
  <c r="K3" i="5"/>
  <c r="J3" i="5"/>
  <c r="J4" i="5"/>
  <c r="J5" i="5"/>
  <c r="J6" i="5"/>
  <c r="J7" i="5"/>
  <c r="J8" i="5"/>
  <c r="J9" i="5"/>
  <c r="J10" i="5"/>
  <c r="J11" i="5"/>
  <c r="J12" i="5"/>
  <c r="J13" i="5"/>
  <c r="J14" i="5"/>
  <c r="J15" i="5"/>
  <c r="J16" i="5"/>
  <c r="J17" i="5"/>
  <c r="J18" i="5"/>
  <c r="J19" i="5"/>
  <c r="J20" i="5"/>
  <c r="J21" i="5"/>
  <c r="J22" i="5"/>
  <c r="I4" i="5"/>
  <c r="I5" i="5"/>
  <c r="I6" i="5"/>
  <c r="I7" i="5"/>
  <c r="I8" i="5"/>
  <c r="I9" i="5"/>
  <c r="I10" i="5"/>
  <c r="I11" i="5"/>
  <c r="I12" i="5"/>
  <c r="I13" i="5"/>
  <c r="I14" i="5"/>
  <c r="I15" i="5"/>
  <c r="I16" i="5"/>
  <c r="I17" i="5"/>
  <c r="I18" i="5"/>
  <c r="I19" i="5"/>
  <c r="I20" i="5"/>
  <c r="I21" i="5"/>
  <c r="I22" i="5"/>
  <c r="I3" i="5"/>
  <c r="H3" i="5"/>
  <c r="H4" i="5"/>
  <c r="H5" i="5"/>
  <c r="H6" i="5"/>
  <c r="H7" i="5"/>
  <c r="H8" i="5"/>
  <c r="H9" i="5"/>
  <c r="H10" i="5"/>
  <c r="H11" i="5"/>
  <c r="H12" i="5"/>
  <c r="H13" i="5"/>
  <c r="H14" i="5"/>
  <c r="H15" i="5"/>
  <c r="H16" i="5"/>
  <c r="H17" i="5"/>
  <c r="H18" i="5"/>
  <c r="H19" i="5"/>
  <c r="H20" i="5"/>
  <c r="H21" i="5"/>
  <c r="H22" i="5"/>
  <c r="G4" i="5"/>
  <c r="G5" i="5"/>
  <c r="G6" i="5"/>
  <c r="G7" i="5"/>
  <c r="G8" i="5"/>
  <c r="G9" i="5"/>
  <c r="G10" i="5"/>
  <c r="G11" i="5"/>
  <c r="G12" i="5"/>
  <c r="G13" i="5"/>
  <c r="G14" i="5"/>
  <c r="G15" i="5"/>
  <c r="G16" i="5"/>
  <c r="G17" i="5"/>
  <c r="G18" i="5"/>
  <c r="G19" i="5"/>
  <c r="G20" i="5"/>
  <c r="G21" i="5"/>
  <c r="G22" i="5"/>
  <c r="G3" i="5"/>
  <c r="F4" i="5"/>
  <c r="F5" i="5"/>
  <c r="F6" i="5"/>
  <c r="F7" i="5"/>
  <c r="F8" i="5"/>
  <c r="F9" i="5"/>
  <c r="F10" i="5"/>
  <c r="F11" i="5"/>
  <c r="F12" i="5"/>
  <c r="F13" i="5"/>
  <c r="F14" i="5"/>
  <c r="F15" i="5"/>
  <c r="F16" i="5"/>
  <c r="F17" i="5"/>
  <c r="F18" i="5"/>
  <c r="F19" i="5"/>
  <c r="F20" i="5"/>
  <c r="F21" i="5"/>
  <c r="F22" i="5"/>
  <c r="F3" i="5"/>
  <c r="E4" i="5"/>
  <c r="E5" i="5"/>
  <c r="E6" i="5"/>
  <c r="E7" i="5"/>
  <c r="E8" i="5"/>
  <c r="E9" i="5"/>
  <c r="E10" i="5"/>
  <c r="E11" i="5"/>
  <c r="E12" i="5"/>
  <c r="E13" i="5"/>
  <c r="E14" i="5"/>
  <c r="E15" i="5"/>
  <c r="E16" i="5"/>
  <c r="E17" i="5"/>
  <c r="E18" i="5"/>
  <c r="E19" i="5"/>
  <c r="E20" i="5"/>
  <c r="E21" i="5"/>
  <c r="E22" i="5"/>
  <c r="E3" i="5"/>
  <c r="D4" i="5"/>
  <c r="D5" i="5"/>
  <c r="D6" i="5"/>
  <c r="D7" i="5"/>
  <c r="D8" i="5"/>
  <c r="D9" i="5"/>
  <c r="D10" i="5"/>
  <c r="D11" i="5"/>
  <c r="D12" i="5"/>
  <c r="D13" i="5"/>
  <c r="D14" i="5"/>
  <c r="D15" i="5"/>
  <c r="D16" i="5"/>
  <c r="D17" i="5"/>
  <c r="D18" i="5"/>
  <c r="D19" i="5"/>
  <c r="D20" i="5"/>
  <c r="D21" i="5"/>
  <c r="D22" i="5"/>
  <c r="D3" i="5"/>
  <c r="J3" i="4"/>
  <c r="C6" i="4"/>
  <c r="D5" i="4"/>
  <c r="C5" i="4"/>
  <c r="B5" i="4"/>
  <c r="A6" i="4"/>
  <c r="A5" i="4"/>
  <c r="H7" i="8" l="1"/>
  <c r="H6" i="8"/>
  <c r="H15" i="8"/>
  <c r="H21" i="8"/>
  <c r="H13" i="8"/>
  <c r="H5" i="8"/>
  <c r="H20" i="8"/>
  <c r="H12" i="8"/>
  <c r="H4" i="8"/>
  <c r="H19" i="8"/>
  <c r="H11" i="8"/>
  <c r="H3" i="8"/>
  <c r="H10" i="8"/>
  <c r="H17" i="8"/>
  <c r="H9" i="8"/>
  <c r="H18" i="8"/>
  <c r="H2" i="8"/>
  <c r="H16" i="8"/>
  <c r="H8" i="8"/>
  <c r="H14" i="8"/>
  <c r="L2" i="7"/>
  <c r="K2" i="7"/>
  <c r="I2" i="7"/>
  <c r="H2" i="7"/>
  <c r="G2" i="7"/>
  <c r="E2" i="7"/>
  <c r="D2" i="7"/>
  <c r="F2" i="7" l="1"/>
</calcChain>
</file>

<file path=xl/sharedStrings.xml><?xml version="1.0" encoding="utf-8"?>
<sst xmlns="http://schemas.openxmlformats.org/spreadsheetml/2006/main" count="3108" uniqueCount="577">
  <si>
    <t>January month Expernses</t>
  </si>
  <si>
    <t>Date</t>
  </si>
  <si>
    <t>Category</t>
  </si>
  <si>
    <t>sub-category</t>
  </si>
  <si>
    <t>Price</t>
  </si>
  <si>
    <t>Payment mode</t>
  </si>
  <si>
    <t>1st Jan</t>
  </si>
  <si>
    <t>Food</t>
  </si>
  <si>
    <t>Zomato</t>
  </si>
  <si>
    <t>UPI</t>
  </si>
  <si>
    <t>2nd Jan</t>
  </si>
  <si>
    <t>Rent</t>
  </si>
  <si>
    <t>Room Rent</t>
  </si>
  <si>
    <t>Case</t>
  </si>
  <si>
    <t>Emma Thompson</t>
  </si>
  <si>
    <t>Benjamin Reynolds</t>
  </si>
  <si>
    <t>Olivia Martinez</t>
  </si>
  <si>
    <t>Alexander Kim</t>
  </si>
  <si>
    <t>Sophia Johnson</t>
  </si>
  <si>
    <t>Jackson Patel</t>
  </si>
  <si>
    <t>Mia Anderson</t>
  </si>
  <si>
    <t>Ethan Brown</t>
  </si>
  <si>
    <t>Isabella Smith</t>
  </si>
  <si>
    <t>William Garcia</t>
  </si>
  <si>
    <t>Ava Taylor</t>
  </si>
  <si>
    <t>Aiden Davis</t>
  </si>
  <si>
    <t>Abigail Murphy</t>
  </si>
  <si>
    <t>James White</t>
  </si>
  <si>
    <t>Emily Harris</t>
  </si>
  <si>
    <t>Lucas Wilson</t>
  </si>
  <si>
    <t>Harper Lee</t>
  </si>
  <si>
    <t>Noah Thomas</t>
  </si>
  <si>
    <t>Grace Miller</t>
  </si>
  <si>
    <t>Liam Jones</t>
  </si>
  <si>
    <t>Name</t>
  </si>
  <si>
    <t>First Name</t>
  </si>
  <si>
    <t>Last Name</t>
  </si>
  <si>
    <t>Emma</t>
  </si>
  <si>
    <t>Benjamin</t>
  </si>
  <si>
    <t>Olivia</t>
  </si>
  <si>
    <t>Alexander</t>
  </si>
  <si>
    <t>Sophia</t>
  </si>
  <si>
    <t>Jackson</t>
  </si>
  <si>
    <t>Mia</t>
  </si>
  <si>
    <t>Ethan</t>
  </si>
  <si>
    <t>Isabella</t>
  </si>
  <si>
    <t>William</t>
  </si>
  <si>
    <t>Ava</t>
  </si>
  <si>
    <t>Aiden</t>
  </si>
  <si>
    <t>Abigail</t>
  </si>
  <si>
    <t>James</t>
  </si>
  <si>
    <t>Emily</t>
  </si>
  <si>
    <t>Lucas</t>
  </si>
  <si>
    <t>Harper</t>
  </si>
  <si>
    <t>Noah</t>
  </si>
  <si>
    <t>Grace</t>
  </si>
  <si>
    <t>Liam</t>
  </si>
  <si>
    <t>Thompson</t>
  </si>
  <si>
    <t>Reynolds</t>
  </si>
  <si>
    <t>Martinez</t>
  </si>
  <si>
    <t>Kim</t>
  </si>
  <si>
    <t>Johnson</t>
  </si>
  <si>
    <t>Patel</t>
  </si>
  <si>
    <t>Anderson</t>
  </si>
  <si>
    <t>Brown</t>
  </si>
  <si>
    <t>Smith</t>
  </si>
  <si>
    <t>Garcia</t>
  </si>
  <si>
    <t>Taylor</t>
  </si>
  <si>
    <t>Davis</t>
  </si>
  <si>
    <t>Murphy</t>
  </si>
  <si>
    <t>White</t>
  </si>
  <si>
    <t>Harris</t>
  </si>
  <si>
    <t>Wilson</t>
  </si>
  <si>
    <t>Lee</t>
  </si>
  <si>
    <t>Thomas</t>
  </si>
  <si>
    <t>Miller</t>
  </si>
  <si>
    <t>Jones</t>
  </si>
  <si>
    <t>Column1</t>
  </si>
  <si>
    <t>Emma Thompson,25,Female,New York,5.8,150,Student,English,Red,Sport,Reading,Travel,Mathematics,Music,Dogs,Tennis,Chocolate,Coldplay,Summer</t>
  </si>
  <si>
    <t>Benjamin Reynolds,32,Male,Los Angeles,6.2,180,Engineer,Computer Science,Blue,Hiking,Cooking,Photography,Technology,Books,Cats,Basketball,Coffee,The Beatles,Winter</t>
  </si>
  <si>
    <t>Olivia Martinez,28,Female,Chicago,5.5,120,Graphic Designer,Art,Green,Painting,Movies,Dance,History,Writing,Dogs,Volleyball,Ice Cream,Ed Sheeran,Spring</t>
  </si>
  <si>
    <t>Alexander Kim,30,Male,San Francisco,5.11,170,Marketing Specialist,Marketing,Black,Running,Traveling,Science,Fashion,Movies,Cats,Soccer,Pizza,Imagine Dragons,Autumn</t>
  </si>
  <si>
    <t>Sophia Johnson,22,Female,Miami,5.6,130,Student,Biology,Purple,Surfing,Reading,Travel,Mathematics,Music,Dogs,Tennis,Chocolate,The Chainsmokers,Summer</t>
  </si>
  <si>
    <t>Jackson Patel,35,Male,Seattle,6.0,160,Architect,Architecture,Gray,Biking,Photography,Technology,Books,Cats,Basketball,Coffee,The Beatles,Winter</t>
  </si>
  <si>
    <t>Mia Anderson,27,Female,Austin,5.7,140,Software Developer,Computer Science,Pink,Hiking,Cooking,Photography,Technology,Books,Cats,Basketball,Coffee,The Beatles,Winter</t>
  </si>
  <si>
    <t>Ethan Brown,24,Male,Denver,5.9,155,Teacher,Education,Yellow,Running,Traveling,Science,Fashion,Movies,Cats,Soccer,Pizza,Imagine Dragons,Autumn</t>
  </si>
  <si>
    <t>Isabella Smith,29,Female,Portland,5.4,125,Artist,Art,Orange,Surfing,Reading,Travel,Mathematics,Music,Dogs,Tennis,Chocolate,The Chainsmokers,Summer</t>
  </si>
  <si>
    <t>William Garcia,31,Male,Dallas,6.1,175,Financial Analyst,Finance,Red,Biking,Photography,Technology,Books,Cats,Basketball,Coffee,The Beatles,Winter</t>
  </si>
  <si>
    <t>Ava Taylor,26,Female,Phoenix,5.8,145,Writer,English,Blue,Hiking,Cooking,Photography,Technology,Books,Cats,Basketball,Coffee,The Beatles,Winter</t>
  </si>
  <si>
    <t>Aiden Davis,33,Male,Houston,5.10,165,Doctor,Medicine,Green,Running,Traveling,Science,Fashion,Movies,Cats,Soccer,Pizza,Imagine Dragons,Autumn</t>
  </si>
  <si>
    <t>Abigail Murphy,23,Female,San Diego,5.5,135,Event Planner,Marketing,Purple,Surfing,Reading,Travel,Mathematics,Music,Dogs,Tennis,Chocolate,The Chainsmokers,Summer</t>
  </si>
  <si>
    <t>James White,28,Male,Atlanta,6.2,180,Software Engineer,Computer Science,Black,Biking,Photography,Technology,Books,Cats,Basketball,Coffee,The Beatles,Winter</t>
  </si>
  <si>
    <t>Emily Harris,25,Female,Philadelphia,5.6,140,Graphic Designer,Art,Pink,Painting,Movies,Dance,History,Writing,Dogs,Volleyball,Ice Cream,Ed Sheeran,Spring</t>
  </si>
  <si>
    <t>Lucas Wilson,34,Male,Detroit,6.1,175,Entrepreneur,Business,Yellow,Running,Traveling,Science,Fashion,Movies,Cats,Soccer,Pizza,Imagine Dragons,Autumn</t>
  </si>
  <si>
    <t>Harper Lee,30,Female,Boston,5.7,135,Software Developer,Computer Science,Orange,Hiking,Cooking,Photography,Technology,Books,Cats,Basketball,Coffee,The Beatles,Winter</t>
  </si>
  <si>
    <t>Noah Thomas,27,Male,Minneapolis,6.0,160,Teacher,Education,Blue,Biking,Photography,Technology,Books,Cats,Basketball,Coffee,The Beatles,Winter</t>
  </si>
  <si>
    <t>Grace Miller,22,Female,Denver,5.5,125,Marketing Specialist,Marketing,Green,Surfing,Reading,Travel,Mathematics,Music,Dogs,Tennis,Chocolate,The Chainsmokers,Summer</t>
  </si>
  <si>
    <t>Liam Jones,29,Male,Chicago,6.0,170,Engineer,Computer Science,Red,Running,Traveling,Science,Fashion,Movies,Cats,Soccer,Pizza,Imagine Dragons,Autumn</t>
  </si>
  <si>
    <t>Female</t>
  </si>
  <si>
    <t>New York</t>
  </si>
  <si>
    <t>Student</t>
  </si>
  <si>
    <t>English</t>
  </si>
  <si>
    <t>Red</t>
  </si>
  <si>
    <t>Sport</t>
  </si>
  <si>
    <t>Reading</t>
  </si>
  <si>
    <t>Travel</t>
  </si>
  <si>
    <t>Mathematics</t>
  </si>
  <si>
    <t>Music</t>
  </si>
  <si>
    <t>Dogs</t>
  </si>
  <si>
    <t>Tennis</t>
  </si>
  <si>
    <t>Chocolate</t>
  </si>
  <si>
    <t>Coldplay</t>
  </si>
  <si>
    <t>Summer</t>
  </si>
  <si>
    <t>Male</t>
  </si>
  <si>
    <t>Los Angeles</t>
  </si>
  <si>
    <t>Engineer</t>
  </si>
  <si>
    <t>Computer Science</t>
  </si>
  <si>
    <t>Blue</t>
  </si>
  <si>
    <t>Hiking</t>
  </si>
  <si>
    <t>Cooking</t>
  </si>
  <si>
    <t>Photography</t>
  </si>
  <si>
    <t>Technology</t>
  </si>
  <si>
    <t>Books</t>
  </si>
  <si>
    <t>Cats</t>
  </si>
  <si>
    <t>Basketball</t>
  </si>
  <si>
    <t>Coffee</t>
  </si>
  <si>
    <t>The Beatles</t>
  </si>
  <si>
    <t>Winter</t>
  </si>
  <si>
    <t>Chicago</t>
  </si>
  <si>
    <t>Graphic Designer</t>
  </si>
  <si>
    <t>Art</t>
  </si>
  <si>
    <t>Green</t>
  </si>
  <si>
    <t>Painting</t>
  </si>
  <si>
    <t>Movies</t>
  </si>
  <si>
    <t>Dance</t>
  </si>
  <si>
    <t>History</t>
  </si>
  <si>
    <t>Writing</t>
  </si>
  <si>
    <t>Volleyball</t>
  </si>
  <si>
    <t>Ice Cream</t>
  </si>
  <si>
    <t>Ed Sheeran</t>
  </si>
  <si>
    <t>Spring</t>
  </si>
  <si>
    <t>San Francisco</t>
  </si>
  <si>
    <t>Marketing Specialist</t>
  </si>
  <si>
    <t>Marketing</t>
  </si>
  <si>
    <t>Black</t>
  </si>
  <si>
    <t>Running</t>
  </si>
  <si>
    <t>Traveling</t>
  </si>
  <si>
    <t>Science</t>
  </si>
  <si>
    <t>Fashion</t>
  </si>
  <si>
    <t>Soccer</t>
  </si>
  <si>
    <t>Pizza</t>
  </si>
  <si>
    <t>Imagine Dragons</t>
  </si>
  <si>
    <t>Autumn</t>
  </si>
  <si>
    <t>Miami</t>
  </si>
  <si>
    <t>Biology</t>
  </si>
  <si>
    <t>Purple</t>
  </si>
  <si>
    <t>Surfing</t>
  </si>
  <si>
    <t>The Chainsmokers</t>
  </si>
  <si>
    <t>Seattle</t>
  </si>
  <si>
    <t>Architect</t>
  </si>
  <si>
    <t>Architecture</t>
  </si>
  <si>
    <t>Gray</t>
  </si>
  <si>
    <t>Biking</t>
  </si>
  <si>
    <t>Austin</t>
  </si>
  <si>
    <t>Software Developer</t>
  </si>
  <si>
    <t>Pink</t>
  </si>
  <si>
    <t>Denver</t>
  </si>
  <si>
    <t>Teacher</t>
  </si>
  <si>
    <t>Education</t>
  </si>
  <si>
    <t>Yellow</t>
  </si>
  <si>
    <t>Portland</t>
  </si>
  <si>
    <t>Artist</t>
  </si>
  <si>
    <t>Orange</t>
  </si>
  <si>
    <t>Dallas</t>
  </si>
  <si>
    <t>Financial Analyst</t>
  </si>
  <si>
    <t>Finance</t>
  </si>
  <si>
    <t>Phoenix</t>
  </si>
  <si>
    <t>Writer</t>
  </si>
  <si>
    <t>Houston</t>
  </si>
  <si>
    <t>Doctor</t>
  </si>
  <si>
    <t>Medicine</t>
  </si>
  <si>
    <t>San Diego</t>
  </si>
  <si>
    <t>Event Planner</t>
  </si>
  <si>
    <t>Atlanta</t>
  </si>
  <si>
    <t>Software Engineer</t>
  </si>
  <si>
    <t>Philadelphia</t>
  </si>
  <si>
    <t>Detroit</t>
  </si>
  <si>
    <t>Entrepreneur</t>
  </si>
  <si>
    <t>Business</t>
  </si>
  <si>
    <t>Boston</t>
  </si>
  <si>
    <t>Minneapolis</t>
  </si>
  <si>
    <t>Full name</t>
  </si>
  <si>
    <t>age</t>
  </si>
  <si>
    <t>gender</t>
  </si>
  <si>
    <t>city</t>
  </si>
  <si>
    <t>height(cm)</t>
  </si>
  <si>
    <t>height(inch)</t>
  </si>
  <si>
    <t>paison</t>
  </si>
  <si>
    <t>language</t>
  </si>
  <si>
    <t>color</t>
  </si>
  <si>
    <t>game</t>
  </si>
  <si>
    <t>hobby</t>
  </si>
  <si>
    <t>hobby second</t>
  </si>
  <si>
    <t>subject hobby</t>
  </si>
  <si>
    <t>hobby third</t>
  </si>
  <si>
    <t>pets</t>
  </si>
  <si>
    <t>game loved</t>
  </si>
  <si>
    <t>favourt food</t>
  </si>
  <si>
    <t>weather</t>
  </si>
  <si>
    <t>weather second</t>
  </si>
  <si>
    <t>Date,Category,Sub-Category,Amount,Payment Mode</t>
  </si>
  <si>
    <t>2023-01-05,Groceries,Food,$50.25,Credit Card</t>
  </si>
  <si>
    <t>2023-02-12,Electronics,Laptops,$1200.00,Debit Card</t>
  </si>
  <si>
    <t>2023-03-20,Clothing,Shoes,$80.50,Cash</t>
  </si>
  <si>
    <t>2023-04-15,Home Decor,Furniture,$350.00,Credit Card</t>
  </si>
  <si>
    <t>2023-05-02,Entertainment,Movies,$15.75,PayPal</t>
  </si>
  <si>
    <t>2023-06-10,Healthcare,Medicine,$30.00,Debit Card</t>
  </si>
  <si>
    <t>2023-07-18,Books,Fiction,$25.50,Cash</t>
  </si>
  <si>
    <t>2023-08-23,Electronics,Headphones,$60.00,Credit Card</t>
  </si>
  <si>
    <t>2023-09-05,Groceries,Beverages,$40.75,PayPal</t>
  </si>
  <si>
    <t>2023-10-14,Clothing,Accessories,$50.20,Debit Card</t>
  </si>
  <si>
    <t>2023-11-30,Home Decor,Lighting,$120.00,Credit Card</t>
  </si>
  <si>
    <t>2023-12-12,Entertainment,Concerts,$80.50,Cash</t>
  </si>
  <si>
    <t>2024-01-08,Healthcare,Vitamins,$15.00,PayPal</t>
  </si>
  <si>
    <t>2024-02-17,Books,Non-Fiction,$18.25,Credit Card</t>
  </si>
  <si>
    <t>2024-03-25,Electronics,Smartphone,$800.00,Debit Card</t>
  </si>
  <si>
    <t>2024-04-09,Groceries,Produce,$35.50,Cash</t>
  </si>
  <si>
    <t>2024-05-16,Clothing,Outerwear,$90.00,Credit Card</t>
  </si>
  <si>
    <t>2024-06-22,Home Decor,Decorative Items,$45.25,PayPal</t>
  </si>
  <si>
    <t>2024-07-30,Entertainment,Games,$50.00,Debit Card</t>
  </si>
  <si>
    <t>2024-08-05,Healthcare,First Aid,$12.75,Cash</t>
  </si>
  <si>
    <t>Sub-Category</t>
  </si>
  <si>
    <t>Amount</t>
  </si>
  <si>
    <t>Payment Mode</t>
  </si>
  <si>
    <t>Groceries</t>
  </si>
  <si>
    <t>$50.25</t>
  </si>
  <si>
    <t>Credit Card</t>
  </si>
  <si>
    <t>Electronics</t>
  </si>
  <si>
    <t>Laptops</t>
  </si>
  <si>
    <t>$1200.00</t>
  </si>
  <si>
    <t>Debit Card</t>
  </si>
  <si>
    <t>Clothing</t>
  </si>
  <si>
    <t>Shoes</t>
  </si>
  <si>
    <t>$80.50</t>
  </si>
  <si>
    <t>Cash</t>
  </si>
  <si>
    <t>Home Decor</t>
  </si>
  <si>
    <t>Furniture</t>
  </si>
  <si>
    <t>$350.00</t>
  </si>
  <si>
    <t>Entertainment</t>
  </si>
  <si>
    <t>$15.75</t>
  </si>
  <si>
    <t>PayPal</t>
  </si>
  <si>
    <t>Healthcare</t>
  </si>
  <si>
    <t>$30.00</t>
  </si>
  <si>
    <t>Fiction</t>
  </si>
  <si>
    <t>$25.50</t>
  </si>
  <si>
    <t>Headphones</t>
  </si>
  <si>
    <t>$60.00</t>
  </si>
  <si>
    <t>Beverages</t>
  </si>
  <si>
    <t>$40.75</t>
  </si>
  <si>
    <t>Accessories</t>
  </si>
  <si>
    <t>$50.20</t>
  </si>
  <si>
    <t>Lighting</t>
  </si>
  <si>
    <t>$120.00</t>
  </si>
  <si>
    <t>Concerts</t>
  </si>
  <si>
    <t>Vitamins</t>
  </si>
  <si>
    <t>$15.00</t>
  </si>
  <si>
    <t>Non-Fiction</t>
  </si>
  <si>
    <t>$18.25</t>
  </si>
  <si>
    <t>Smartphone</t>
  </si>
  <si>
    <t>$800.00</t>
  </si>
  <si>
    <t>Produce</t>
  </si>
  <si>
    <t>$35.50</t>
  </si>
  <si>
    <t>Outerwear</t>
  </si>
  <si>
    <t>$90.00</t>
  </si>
  <si>
    <t>Decorative Items</t>
  </si>
  <si>
    <t>$45.25</t>
  </si>
  <si>
    <t>Games</t>
  </si>
  <si>
    <t>$50.00</t>
  </si>
  <si>
    <t>First Aid</t>
  </si>
  <si>
    <t>$12.75</t>
  </si>
  <si>
    <t xml:space="preserve">ADDICTION </t>
  </si>
  <si>
    <t>SUBTRACTION</t>
  </si>
  <si>
    <t>MULTIPLICTION</t>
  </si>
  <si>
    <t>DIVISION</t>
  </si>
  <si>
    <t xml:space="preserve"> </t>
  </si>
  <si>
    <t>BODMAS = Brackets, Order, Divide, Multiply, add, subtract</t>
  </si>
  <si>
    <t>CUSTOMER NAME</t>
  </si>
  <si>
    <t>FOOD</t>
  </si>
  <si>
    <t>SEATS</t>
  </si>
  <si>
    <t>TOTAL</t>
  </si>
  <si>
    <t>KAPIL</t>
  </si>
  <si>
    <t>SEAT PRICE</t>
  </si>
  <si>
    <t>Prefix</t>
  </si>
  <si>
    <t>Mrs</t>
  </si>
  <si>
    <t>Mr</t>
  </si>
  <si>
    <t>Daniel</t>
  </si>
  <si>
    <t>Williams</t>
  </si>
  <si>
    <t>Nathan</t>
  </si>
  <si>
    <t>Henry</t>
  </si>
  <si>
    <t>Mason</t>
  </si>
  <si>
    <t>Logan</t>
  </si>
  <si>
    <t>Moore</t>
  </si>
  <si>
    <t>Carter</t>
  </si>
  <si>
    <t>Chloe</t>
  </si>
  <si>
    <t>Clark</t>
  </si>
  <si>
    <t>Avery</t>
  </si>
  <si>
    <t>Martin</t>
  </si>
  <si>
    <t>Concatenate</t>
  </si>
  <si>
    <t>lower</t>
  </si>
  <si>
    <t>upper</t>
  </si>
  <si>
    <t>proper</t>
  </si>
  <si>
    <t xml:space="preserve"> length </t>
  </si>
  <si>
    <t>left</t>
  </si>
  <si>
    <t>right</t>
  </si>
  <si>
    <t>mid</t>
  </si>
  <si>
    <t>Find</t>
  </si>
  <si>
    <t>Search</t>
  </si>
  <si>
    <t>Replace</t>
  </si>
  <si>
    <t>Substitute</t>
  </si>
  <si>
    <t>Full Name</t>
  </si>
  <si>
    <t>Department</t>
  </si>
  <si>
    <t>Gender</t>
  </si>
  <si>
    <t>Age</t>
  </si>
  <si>
    <t>Job Title</t>
  </si>
  <si>
    <t>Hire Date</t>
  </si>
  <si>
    <t>Country</t>
  </si>
  <si>
    <t>John Smith</t>
  </si>
  <si>
    <t>United States</t>
  </si>
  <si>
    <t>Alice Johnson</t>
  </si>
  <si>
    <t>Human Resources</t>
  </si>
  <si>
    <t>HR Specialist</t>
  </si>
  <si>
    <t>Canada</t>
  </si>
  <si>
    <t>David Brown</t>
  </si>
  <si>
    <t>Marketing Manager</t>
  </si>
  <si>
    <t>United Kingdom</t>
  </si>
  <si>
    <t>Sophia Davis</t>
  </si>
  <si>
    <t>IT</t>
  </si>
  <si>
    <t>Australia</t>
  </si>
  <si>
    <t>Michael Wilson</t>
  </si>
  <si>
    <t>Sales</t>
  </si>
  <si>
    <t>Sales Representative</t>
  </si>
  <si>
    <t>Germany</t>
  </si>
  <si>
    <t>Emma Moore</t>
  </si>
  <si>
    <t>Research and Development</t>
  </si>
  <si>
    <t>Research Scientist</t>
  </si>
  <si>
    <t>France</t>
  </si>
  <si>
    <t>Daniel Taylor</t>
  </si>
  <si>
    <t>Operations</t>
  </si>
  <si>
    <t>Operations Manager</t>
  </si>
  <si>
    <t>Spain</t>
  </si>
  <si>
    <t>Olivia Clark</t>
  </si>
  <si>
    <t>Customer Service</t>
  </si>
  <si>
    <t>Customer Support Specialist</t>
  </si>
  <si>
    <t>Italy</t>
  </si>
  <si>
    <t>Matthew Anderson</t>
  </si>
  <si>
    <t>Database Administrator</t>
  </si>
  <si>
    <t>Japan</t>
  </si>
  <si>
    <t>Ava White</t>
  </si>
  <si>
    <t>Financial Controller</t>
  </si>
  <si>
    <t>South Korea</t>
  </si>
  <si>
    <t>Ethan Thomas</t>
  </si>
  <si>
    <t>Marketing Coordinator</t>
  </si>
  <si>
    <t>Brazil</t>
  </si>
  <si>
    <t>Chloe Martinez</t>
  </si>
  <si>
    <t>Sales Manager</t>
  </si>
  <si>
    <t>Mexico</t>
  </si>
  <si>
    <t>Liam Harris</t>
  </si>
  <si>
    <t>Research Director</t>
  </si>
  <si>
    <t>Argentina</t>
  </si>
  <si>
    <t>Grace Turner</t>
  </si>
  <si>
    <t>HR Manager</t>
  </si>
  <si>
    <t>South Africa</t>
  </si>
  <si>
    <t>Noah Carter</t>
  </si>
  <si>
    <t>Operations Coordinator</t>
  </si>
  <si>
    <t>Nigeria</t>
  </si>
  <si>
    <t>Mia Adams</t>
  </si>
  <si>
    <t>Customer Service Representative</t>
  </si>
  <si>
    <t>India</t>
  </si>
  <si>
    <t>Alexander Miller</t>
  </si>
  <si>
    <t>IT Manager</t>
  </si>
  <si>
    <t>China</t>
  </si>
  <si>
    <t>Avery Walker</t>
  </si>
  <si>
    <t>Russia</t>
  </si>
  <si>
    <t>Isabella Hall</t>
  </si>
  <si>
    <t>Singapore</t>
  </si>
  <si>
    <t>William Turner</t>
  </si>
  <si>
    <t>Researcher</t>
  </si>
  <si>
    <t>Sweden</t>
  </si>
  <si>
    <t>Condition</t>
  </si>
  <si>
    <t>if</t>
  </si>
  <si>
    <t>and</t>
  </si>
  <si>
    <t>or</t>
  </si>
  <si>
    <t>today</t>
  </si>
  <si>
    <t>now</t>
  </si>
  <si>
    <t>Day</t>
  </si>
  <si>
    <t>Month</t>
  </si>
  <si>
    <t>Year</t>
  </si>
  <si>
    <t>Hour</t>
  </si>
  <si>
    <t>Mins</t>
  </si>
  <si>
    <t>Secs</t>
  </si>
  <si>
    <t>date+3 days</t>
  </si>
  <si>
    <t>date+3 months</t>
  </si>
  <si>
    <t>date+3 Years</t>
  </si>
  <si>
    <t>Sub Category</t>
  </si>
  <si>
    <t>Customer First Name</t>
  </si>
  <si>
    <t>sumif</t>
  </si>
  <si>
    <t>sumifs</t>
  </si>
  <si>
    <t>count</t>
  </si>
  <si>
    <t>countif</t>
  </si>
  <si>
    <t>countfs</t>
  </si>
  <si>
    <t>Amount2</t>
  </si>
  <si>
    <t>Sum</t>
  </si>
  <si>
    <t>Date,Category,Sub-Category,Price,Payment Mode</t>
  </si>
  <si>
    <t>2023-01-05,Groceries,Food,50.25,Credit Card</t>
  </si>
  <si>
    <t>2023-02-12,Electronics,Laptops,1200.00,Debit Card</t>
  </si>
  <si>
    <t>2023-03-20,Clothing,Shoes,80.50,Cash</t>
  </si>
  <si>
    <t>2023-04-15,Home Decor,Furniture,350.00,Credit Card</t>
  </si>
  <si>
    <t>2023-05-02,Entertainment,Movies,15.75,PayPal</t>
  </si>
  <si>
    <t>2023-06-10,Healthcare,Medicine,30.00,Debit Card</t>
  </si>
  <si>
    <t>2023-07-18,Books,Fiction,25.50,Cash</t>
  </si>
  <si>
    <t>2023-08-23,Electronics,Headphones,60.00,Credit Card</t>
  </si>
  <si>
    <t>2023-09-05,Groceries,Beverages,40.75,PayPal</t>
  </si>
  <si>
    <t>2023-10-14,Clothing,Accessories,50.20,Debit Card</t>
  </si>
  <si>
    <t>2023-11-30,Home Decor,Lighting,120.00,Credit Card</t>
  </si>
  <si>
    <t>2023-12-12,Entertainment,Concerts,80.50,Cash</t>
  </si>
  <si>
    <t>2024-01-08,Healthcare,Vitamins,15.00,PayPal</t>
  </si>
  <si>
    <t>2024-02-17,Books,Non-Fiction,18.25,Credit Card</t>
  </si>
  <si>
    <t>2024-03-25,Electronics,Smartphone,800.00,Debit Card</t>
  </si>
  <si>
    <t>2024-04-09,Groceries,Produce,35.50,Cash</t>
  </si>
  <si>
    <t>2024-05-16,Clothing,Outerwear,90.00,Credit Card</t>
  </si>
  <si>
    <t>2024-06-22,Home Decor,Decorative Items,45.25,PayPal</t>
  </si>
  <si>
    <t>2024-07-30,Entertainment,Games,50.00,Debit Card</t>
  </si>
  <si>
    <t>2024-08-05,Healthcare,First Aid,12.75,Cash</t>
  </si>
  <si>
    <t>date2</t>
  </si>
  <si>
    <t>sub category</t>
  </si>
  <si>
    <t>Price2</t>
  </si>
  <si>
    <t>Payment Mode2</t>
  </si>
  <si>
    <t>Registration Number</t>
  </si>
  <si>
    <t>Business Unit</t>
  </si>
  <si>
    <t>Avg Increment Per Year</t>
  </si>
  <si>
    <t>City</t>
  </si>
  <si>
    <t>Exit Date</t>
  </si>
  <si>
    <t>Annual Salary</t>
  </si>
  <si>
    <t>Development</t>
  </si>
  <si>
    <t>Jane Doe</t>
  </si>
  <si>
    <t>HR</t>
  </si>
  <si>
    <t>Toronto</t>
  </si>
  <si>
    <t>Michael Johnson</t>
  </si>
  <si>
    <t>London</t>
  </si>
  <si>
    <t>Emily White</t>
  </si>
  <si>
    <t>Research</t>
  </si>
  <si>
    <t>Sydney</t>
  </si>
  <si>
    <t>Finance Analyst</t>
  </si>
  <si>
    <t>Berlin</t>
  </si>
  <si>
    <t>Olivia Davis</t>
  </si>
  <si>
    <t>Paris</t>
  </si>
  <si>
    <t>Matthew Wilson</t>
  </si>
  <si>
    <t>Customer Support</t>
  </si>
  <si>
    <t>Madrid</t>
  </si>
  <si>
    <t>Ava Martin</t>
  </si>
  <si>
    <t>Creative</t>
  </si>
  <si>
    <t>Rome</t>
  </si>
  <si>
    <t>Ethan Taylor</t>
  </si>
  <si>
    <t>Infrastructure</t>
  </si>
  <si>
    <t>Tokyo</t>
  </si>
  <si>
    <t>Isabella Moore</t>
  </si>
  <si>
    <t>Seoul</t>
  </si>
  <si>
    <t>Sophia Turner</t>
  </si>
  <si>
    <t>Sao Paulo</t>
  </si>
  <si>
    <t>Noah Martinez</t>
  </si>
  <si>
    <t>Mexico City</t>
  </si>
  <si>
    <t>Chloe Adams</t>
  </si>
  <si>
    <t>Buenos Aires</t>
  </si>
  <si>
    <t>Liam Clark</t>
  </si>
  <si>
    <t>Johannesburg</t>
  </si>
  <si>
    <t>Emma Turner</t>
  </si>
  <si>
    <t>Lagos</t>
  </si>
  <si>
    <t>Aiden Harris</t>
  </si>
  <si>
    <t>Mumbai</t>
  </si>
  <si>
    <t>Grace Walker</t>
  </si>
  <si>
    <t>Beijing</t>
  </si>
  <si>
    <t>James Hall</t>
  </si>
  <si>
    <t>Moscow</t>
  </si>
  <si>
    <t>Avery Lewis</t>
  </si>
  <si>
    <t>Aiden Brown</t>
  </si>
  <si>
    <t>Stockholm</t>
  </si>
  <si>
    <t>Sophia Martinez</t>
  </si>
  <si>
    <t>Logan Anderson</t>
  </si>
  <si>
    <t>Vancouver</t>
  </si>
  <si>
    <t>Mia Davis</t>
  </si>
  <si>
    <t>Manchester</t>
  </si>
  <si>
    <t>Liam Smith</t>
  </si>
  <si>
    <t>Melbourne</t>
  </si>
  <si>
    <t>Emma Johnson</t>
  </si>
  <si>
    <t>Hamburg</t>
  </si>
  <si>
    <t>Noah White</t>
  </si>
  <si>
    <t>Lyon</t>
  </si>
  <si>
    <t>Barcelona</t>
  </si>
  <si>
    <t>Ethan Turner</t>
  </si>
  <si>
    <t>Milan</t>
  </si>
  <si>
    <t>Isabella Walker</t>
  </si>
  <si>
    <t>Osaka</t>
  </si>
  <si>
    <t>Sophia Harris</t>
  </si>
  <si>
    <t>Busan</t>
  </si>
  <si>
    <t>Noah Adams</t>
  </si>
  <si>
    <t>Rio de Janeiro</t>
  </si>
  <si>
    <t>Chloe Turner</t>
  </si>
  <si>
    <t>Guadalajara</t>
  </si>
  <si>
    <t>Cordoba</t>
  </si>
  <si>
    <t>Emma Davis</t>
  </si>
  <si>
    <t>Cape Town</t>
  </si>
  <si>
    <t>Avery Turner</t>
  </si>
  <si>
    <t>Abuja</t>
  </si>
  <si>
    <t>Isabella Harris</t>
  </si>
  <si>
    <t>New Delhi</t>
  </si>
  <si>
    <t>Sophia Clark</t>
  </si>
  <si>
    <t>Shanghai</t>
  </si>
  <si>
    <t>Liam Adams</t>
  </si>
  <si>
    <t>St. Petersburg</t>
  </si>
  <si>
    <t>James Harris</t>
  </si>
  <si>
    <t>Gothenburg</t>
  </si>
  <si>
    <t>Aiden Smith</t>
  </si>
  <si>
    <t>Montreal</t>
  </si>
  <si>
    <t>Birmingham</t>
  </si>
  <si>
    <t>Noah Davis</t>
  </si>
  <si>
    <t>Brisbane</t>
  </si>
  <si>
    <t>Sophia Taylor</t>
  </si>
  <si>
    <t>Stuttgart</t>
  </si>
  <si>
    <t>Liam Anderson</t>
  </si>
  <si>
    <t>Marseille</t>
  </si>
  <si>
    <t>Isabella Turner</t>
  </si>
  <si>
    <t>Valencia</t>
  </si>
  <si>
    <t>Ethan Martin</t>
  </si>
  <si>
    <t>Turin</t>
  </si>
  <si>
    <t>Ava Lewis</t>
  </si>
  <si>
    <t>Yokohama</t>
  </si>
  <si>
    <t>Liam Turner</t>
  </si>
  <si>
    <t>Incheon</t>
  </si>
  <si>
    <t>Emma White</t>
  </si>
  <si>
    <t>Brasilia</t>
  </si>
  <si>
    <t>Noah Harris</t>
  </si>
  <si>
    <t>Puebla</t>
  </si>
  <si>
    <t>Sophia Martin</t>
  </si>
  <si>
    <t>Mendoza</t>
  </si>
  <si>
    <t>Pretoria</t>
  </si>
  <si>
    <t>Chloe Davis</t>
  </si>
  <si>
    <t>Ibadan</t>
  </si>
  <si>
    <t>Aiden Taylor</t>
  </si>
  <si>
    <t>Chennai</t>
  </si>
  <si>
    <t>Grace Harris</t>
  </si>
  <si>
    <t>Guangzhou</t>
  </si>
  <si>
    <t>James Turner</t>
  </si>
  <si>
    <t>Yekaterinburg</t>
  </si>
  <si>
    <t>Avery Adams</t>
  </si>
  <si>
    <t>Malmo</t>
  </si>
  <si>
    <t>Index+ Match</t>
  </si>
  <si>
    <t>match</t>
  </si>
  <si>
    <t>indx</t>
  </si>
  <si>
    <t>fully mach + index</t>
  </si>
  <si>
    <t>Xlookup</t>
  </si>
  <si>
    <t>xlookup</t>
  </si>
  <si>
    <t>IT IS WORK ONLY TOP TO BOTTOM</t>
  </si>
  <si>
    <t>NAME</t>
  </si>
  <si>
    <t>SALARY</t>
  </si>
  <si>
    <t>BONUS</t>
  </si>
  <si>
    <t>RANGE</t>
  </si>
  <si>
    <t>REGISTER NUMBER</t>
  </si>
  <si>
    <t>GENDER</t>
  </si>
  <si>
    <t>Macros also added this</t>
  </si>
  <si>
    <t>Row Labels</t>
  </si>
  <si>
    <t>Count of Sub-Category</t>
  </si>
  <si>
    <t>Grand Total</t>
  </si>
  <si>
    <t>Column Labels</t>
  </si>
  <si>
    <t>2023</t>
  </si>
  <si>
    <t>2024</t>
  </si>
  <si>
    <t>Count of Payment Mode</t>
  </si>
  <si>
    <t>Sum of Avg Increment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</si>
</sst>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dddd"/>
  </numFmts>
  <fonts count="8" x14ac:knownFonts="1">
    <font>
      <sz val="11"/>
      <color theme="1"/>
      <name val="Calibri"/>
      <family val="2"/>
      <scheme val="minor"/>
    </font>
    <font>
      <sz val="16"/>
      <color theme="1"/>
      <name val="Calibri"/>
      <family val="2"/>
      <scheme val="minor"/>
    </font>
    <font>
      <b/>
      <sz val="12"/>
      <color theme="1"/>
      <name val="Calibri"/>
      <family val="2"/>
      <scheme val="minor"/>
    </font>
    <font>
      <sz val="10"/>
      <name val="Segoe UI"/>
      <family val="2"/>
    </font>
    <font>
      <sz val="8"/>
      <name val="Calibri"/>
      <family val="2"/>
      <scheme val="minor"/>
    </font>
    <font>
      <b/>
      <sz val="11"/>
      <color theme="1"/>
      <name val="Calibri"/>
      <family val="2"/>
      <scheme val="minor"/>
    </font>
    <font>
      <b/>
      <sz val="11"/>
      <color theme="0"/>
      <name val="Calibri"/>
      <family val="2"/>
      <scheme val="minor"/>
    </font>
    <font>
      <sz val="11"/>
      <color rgb="FF000000"/>
      <name val="Calibri"/>
      <family val="2"/>
    </font>
  </fonts>
  <fills count="8">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36">
    <xf numFmtId="0" fontId="0" fillId="0" borderId="0" xfId="0"/>
    <xf numFmtId="0" fontId="2" fillId="0" borderId="0" xfId="0" applyFont="1"/>
    <xf numFmtId="0" fontId="3" fillId="0" borderId="0" xfId="0" applyFont="1" applyAlignment="1">
      <alignment horizontal="left" vertical="center" indent="1"/>
    </xf>
    <xf numFmtId="14" fontId="0" fillId="0" borderId="0" xfId="0" applyNumberFormat="1"/>
    <xf numFmtId="0" fontId="5" fillId="0" borderId="0" xfId="0" applyFont="1"/>
    <xf numFmtId="0" fontId="0" fillId="2" borderId="0" xfId="0" applyFill="1"/>
    <xf numFmtId="0" fontId="0" fillId="3" borderId="0" xfId="0" applyFill="1"/>
    <xf numFmtId="0" fontId="0" fillId="4" borderId="0" xfId="0" applyFill="1"/>
    <xf numFmtId="0" fontId="0" fillId="5" borderId="0" xfId="0" applyFill="1"/>
    <xf numFmtId="43" fontId="0" fillId="0" borderId="0" xfId="0" applyNumberFormat="1"/>
    <xf numFmtId="22" fontId="0" fillId="0" borderId="0" xfId="0" applyNumberFormat="1"/>
    <xf numFmtId="164" fontId="0" fillId="0" borderId="0" xfId="0" applyNumberFormat="1"/>
    <xf numFmtId="2" fontId="5" fillId="0" borderId="0" xfId="0" applyNumberFormat="1" applyFont="1"/>
    <xf numFmtId="2" fontId="0" fillId="0" borderId="0" xfId="0" applyNumberFormat="1"/>
    <xf numFmtId="0" fontId="0" fillId="7" borderId="2" xfId="0" applyFill="1" applyBorder="1"/>
    <xf numFmtId="0" fontId="0" fillId="7" borderId="3" xfId="0" applyFill="1" applyBorder="1"/>
    <xf numFmtId="0" fontId="0" fillId="0" borderId="2" xfId="0" applyBorder="1"/>
    <xf numFmtId="0" fontId="0" fillId="0" borderId="3" xfId="0" applyBorder="1"/>
    <xf numFmtId="9" fontId="0" fillId="0" borderId="0" xfId="0" applyNumberFormat="1"/>
    <xf numFmtId="10" fontId="0" fillId="0" borderId="0" xfId="0" applyNumberFormat="1"/>
    <xf numFmtId="0" fontId="0" fillId="7" borderId="1" xfId="0" applyFill="1" applyBorder="1"/>
    <xf numFmtId="0" fontId="0" fillId="0" borderId="1" xfId="0" applyBorder="1"/>
    <xf numFmtId="3" fontId="0" fillId="0" borderId="0" xfId="0" applyNumberFormat="1"/>
    <xf numFmtId="0" fontId="6" fillId="6" borderId="1" xfId="0" applyFont="1" applyFill="1" applyBorder="1"/>
    <xf numFmtId="14" fontId="0" fillId="7" borderId="2" xfId="0" applyNumberFormat="1" applyFill="1" applyBorder="1"/>
    <xf numFmtId="9" fontId="0" fillId="7" borderId="2" xfId="0" applyNumberFormat="1" applyFill="1" applyBorder="1"/>
    <xf numFmtId="14" fontId="0" fillId="0" borderId="2" xfId="0" applyNumberFormat="1" applyBorder="1"/>
    <xf numFmtId="9" fontId="0" fillId="0" borderId="2" xfId="0" applyNumberFormat="1" applyBorder="1"/>
    <xf numFmtId="0" fontId="6" fillId="6" borderId="4" xfId="0" applyFont="1" applyFill="1" applyBorder="1"/>
    <xf numFmtId="0" fontId="0" fillId="7" borderId="5" xfId="0" applyFill="1" applyBorder="1"/>
    <xf numFmtId="14" fontId="0" fillId="7" borderId="5" xfId="0" applyNumberFormat="1" applyFill="1" applyBorder="1"/>
    <xf numFmtId="9" fontId="0" fillId="7" borderId="5" xfId="0" applyNumberForma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57">
    <dxf>
      <numFmt numFmtId="19" formatCode="dd/mm/yyyy"/>
    </dxf>
    <dxf>
      <font>
        <b/>
        <i val="0"/>
        <strike val="0"/>
        <condense val="0"/>
        <extend val="0"/>
        <outline val="0"/>
        <shadow val="0"/>
        <u val="none"/>
        <vertAlign val="baseline"/>
        <sz val="11"/>
        <color theme="1"/>
        <name val="Calibri"/>
        <family val="2"/>
        <scheme val="minor"/>
      </font>
    </dxf>
    <dxf>
      <numFmt numFmtId="19" formatCode="dd/mm/yyyy"/>
    </dxf>
    <dxf>
      <font>
        <b/>
        <i val="0"/>
        <strike val="0"/>
        <condense val="0"/>
        <extend val="0"/>
        <outline val="0"/>
        <shadow val="0"/>
        <u val="none"/>
        <vertAlign val="baseline"/>
        <sz val="11"/>
        <color theme="1"/>
        <name val="Calibri"/>
        <family val="2"/>
        <scheme val="minor"/>
      </font>
    </dxf>
    <dxf>
      <numFmt numFmtId="19" formatCode="dd/mm/yyyy"/>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5" formatCode="_ * #,##0.00_ ;_ * \-#,##0.00_ ;_ * &quot;-&quot;??_ ;_ @_ "/>
    </dxf>
    <dxf>
      <numFmt numFmtId="19" formatCode="dd/mm/yyyy"/>
    </dxf>
    <dxf>
      <font>
        <b/>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3"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dd/mm/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13" formatCode="0%"/>
    </dxf>
    <dxf>
      <numFmt numFmtId="19" formatCode="dd/mm/yyyy"/>
    </dxf>
    <dxf>
      <font>
        <b/>
        <i val="0"/>
        <strike val="0"/>
        <condense val="0"/>
        <extend val="0"/>
        <outline val="0"/>
        <shadow val="0"/>
        <u val="none"/>
        <vertAlign val="baseline"/>
        <sz val="11"/>
        <color theme="1"/>
        <name val="Calibri"/>
        <family val="2"/>
        <scheme val="minor"/>
      </font>
    </dxf>
    <dxf>
      <numFmt numFmtId="13" formatCode="0%"/>
    </dxf>
    <dxf>
      <numFmt numFmtId="19" formatCode="dd/mm/yyyy"/>
    </dxf>
    <dxf>
      <font>
        <b/>
        <i val="0"/>
        <strike val="0"/>
        <condense val="0"/>
        <extend val="0"/>
        <outline val="0"/>
        <shadow val="0"/>
        <u val="none"/>
        <vertAlign val="baseline"/>
        <sz val="11"/>
        <color theme="1"/>
        <name val="Calibri"/>
        <family val="2"/>
        <scheme val="minor"/>
      </font>
    </dxf>
    <dxf>
      <numFmt numFmtId="13" formatCode="0%"/>
    </dxf>
    <dxf>
      <numFmt numFmtId="19" formatCode="dd/mm/yyyy"/>
    </dxf>
    <dxf>
      <font>
        <b/>
        <i val="0"/>
        <strike val="0"/>
        <condense val="0"/>
        <extend val="0"/>
        <outline val="0"/>
        <shadow val="0"/>
        <u val="none"/>
        <vertAlign val="baseline"/>
        <sz val="11"/>
        <color theme="1"/>
        <name val="Calibri"/>
        <family val="2"/>
        <scheme val="minor"/>
      </font>
    </dxf>
    <dxf>
      <numFmt numFmtId="13" formatCode="0%"/>
    </dxf>
    <dxf>
      <numFmt numFmtId="19" formatCode="dd/mm/yyyy"/>
    </dxf>
    <dxf>
      <font>
        <b/>
        <i val="0"/>
        <strike val="0"/>
        <condense val="0"/>
        <extend val="0"/>
        <outline val="0"/>
        <shadow val="0"/>
        <u val="none"/>
        <vertAlign val="baseline"/>
        <sz val="11"/>
        <color theme="1"/>
        <name val="Calibri"/>
        <family val="2"/>
        <scheme val="minor"/>
      </font>
    </dxf>
    <dxf>
      <numFmt numFmtId="19" formatCode="dd/mm/yyyy"/>
    </dxf>
    <dxf>
      <font>
        <b/>
        <i val="0"/>
        <strike val="0"/>
        <condense val="0"/>
        <extend val="0"/>
        <outline val="0"/>
        <shadow val="0"/>
        <u val="none"/>
        <vertAlign val="baseline"/>
        <sz val="12"/>
        <color theme="1"/>
        <name val="Calibri"/>
        <family val="2"/>
        <scheme val="minor"/>
      </font>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9" formatCode="dd/mm/yyyy"/>
    </dxf>
    <dxf>
      <numFmt numFmtId="19" formatCode="dd/mm/yyyy"/>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2"/>
        <color theme="1"/>
        <name val="Calibri"/>
        <family val="2"/>
        <scheme val="minor"/>
      </font>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[Book1practice.xlsx]chart pivot!PivotTable2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664260717410319E-2"/>
          <c:y val="0.2572178477690289"/>
          <c:w val="0.74430796150481193"/>
          <c:h val="0.45448454359871682"/>
        </c:manualLayout>
      </c:layout>
      <c:barChart>
        <c:barDir val="col"/>
        <c:grouping val="clustered"/>
        <c:varyColors val="0"/>
        <c:ser>
          <c:idx val="0"/>
          <c:order val="0"/>
          <c:tx>
            <c:strRef>
              <c:f>'chart pivot'!$B$3:$B$4</c:f>
              <c:strCache>
                <c:ptCount val="1"/>
                <c:pt idx="0">
                  <c:v>Female</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pivot'!$A$5:$A$14</c:f>
              <c:strCache>
                <c:ptCount val="9"/>
                <c:pt idx="0">
                  <c:v>Creative</c:v>
                </c:pt>
                <c:pt idx="1">
                  <c:v>Customer Support</c:v>
                </c:pt>
                <c:pt idx="2">
                  <c:v>Development</c:v>
                </c:pt>
                <c:pt idx="3">
                  <c:v>Finance</c:v>
                </c:pt>
                <c:pt idx="4">
                  <c:v>HR</c:v>
                </c:pt>
                <c:pt idx="5">
                  <c:v>Infrastructure</c:v>
                </c:pt>
                <c:pt idx="6">
                  <c:v>Operations</c:v>
                </c:pt>
                <c:pt idx="7">
                  <c:v>Research</c:v>
                </c:pt>
                <c:pt idx="8">
                  <c:v>Sales</c:v>
                </c:pt>
              </c:strCache>
            </c:strRef>
          </c:cat>
          <c:val>
            <c:numRef>
              <c:f>'chart pivot'!$B$5:$B$14</c:f>
              <c:numCache>
                <c:formatCode>General</c:formatCode>
                <c:ptCount val="9"/>
                <c:pt idx="0">
                  <c:v>0.04</c:v>
                </c:pt>
                <c:pt idx="1">
                  <c:v>0.13</c:v>
                </c:pt>
                <c:pt idx="2">
                  <c:v>0.18500000000000003</c:v>
                </c:pt>
                <c:pt idx="3">
                  <c:v>0.17499999999999999</c:v>
                </c:pt>
                <c:pt idx="4">
                  <c:v>7.0000000000000007E-2</c:v>
                </c:pt>
                <c:pt idx="5">
                  <c:v>0.2</c:v>
                </c:pt>
                <c:pt idx="6">
                  <c:v>0.185</c:v>
                </c:pt>
                <c:pt idx="7">
                  <c:v>0.15</c:v>
                </c:pt>
                <c:pt idx="8">
                  <c:v>0.27</c:v>
                </c:pt>
              </c:numCache>
            </c:numRef>
          </c:val>
          <c:extLst>
            <c:ext xmlns:c16="http://schemas.microsoft.com/office/drawing/2014/chart" uri="{C3380CC4-5D6E-409C-BE32-E72D297353CC}">
              <c16:uniqueId val="{00000000-6123-4D57-9B39-DD2F818DD19B}"/>
            </c:ext>
          </c:extLst>
        </c:ser>
        <c:ser>
          <c:idx val="1"/>
          <c:order val="1"/>
          <c:tx>
            <c:strRef>
              <c:f>'chart pivot'!$C$3:$C$4</c:f>
              <c:strCache>
                <c:ptCount val="1"/>
                <c:pt idx="0">
                  <c:v>Male</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'chart pivot'!$A$5:$A$14</c:f>
              <c:strCache>
                <c:ptCount val="9"/>
                <c:pt idx="0">
                  <c:v>Creative</c:v>
                </c:pt>
                <c:pt idx="1">
                  <c:v>Customer Support</c:v>
                </c:pt>
                <c:pt idx="2">
                  <c:v>Development</c:v>
                </c:pt>
                <c:pt idx="3">
                  <c:v>Finance</c:v>
                </c:pt>
                <c:pt idx="4">
                  <c:v>HR</c:v>
                </c:pt>
                <c:pt idx="5">
                  <c:v>Infrastructure</c:v>
                </c:pt>
                <c:pt idx="6">
                  <c:v>Operations</c:v>
                </c:pt>
                <c:pt idx="7">
                  <c:v>Research</c:v>
                </c:pt>
                <c:pt idx="8">
                  <c:v>Sales</c:v>
                </c:pt>
              </c:strCache>
            </c:strRef>
          </c:cat>
          <c:val>
            <c:numRef>
              <c:f>'chart pivot'!$C$5:$C$14</c:f>
              <c:numCache>
                <c:formatCode>General</c:formatCode>
                <c:ptCount val="9"/>
                <c:pt idx="0">
                  <c:v>7.5000000000000011E-2</c:v>
                </c:pt>
                <c:pt idx="1">
                  <c:v>0.13500000000000001</c:v>
                </c:pt>
                <c:pt idx="2">
                  <c:v>0.05</c:v>
                </c:pt>
                <c:pt idx="3">
                  <c:v>0.21000000000000002</c:v>
                </c:pt>
                <c:pt idx="4">
                  <c:v>0.15</c:v>
                </c:pt>
                <c:pt idx="5">
                  <c:v>0.11</c:v>
                </c:pt>
                <c:pt idx="6">
                  <c:v>7.5000000000000011E-2</c:v>
                </c:pt>
                <c:pt idx="7">
                  <c:v>0.155</c:v>
                </c:pt>
                <c:pt idx="8">
                  <c:v>0.26</c:v>
                </c:pt>
              </c:numCache>
            </c:numRef>
          </c:val>
          <c:extLst>
            <c:ext xmlns:c16="http://schemas.microsoft.com/office/drawing/2014/chart" uri="{C3380CC4-5D6E-409C-BE32-E72D297353CC}">
              <c16:uniqueId val="{00000001-6123-4D57-9B39-DD2F818DD19B}"/>
            </c:ext>
          </c:extLst>
        </c:ser>
        <c:dLbls>
          <c:showLegendKey val="0"/>
          <c:showVal val="0"/>
          <c:showCatName val="0"/>
          <c:showSerName val="0"/>
          <c:showPercent val="0"/>
          <c:showBubbleSize val="0"/>
        </c:dLbls>
        <c:gapWidth val="100"/>
        <c:overlap val="-24"/>
        <c:axId val="424884024"/>
        <c:axId val="424884384"/>
      </c:barChart>
      <c:catAx>
        <c:axId val="424884024"/>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84384"/>
        <c:crosses val="autoZero"/>
        <c:auto val="1"/>
        <c:lblAlgn val="ctr"/>
        <c:lblOffset val="100"/>
        <c:noMultiLvlLbl val="0"/>
      </c:catAx>
      <c:valAx>
        <c:axId val="4248843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884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121920</xdr:rowOff>
    </xdr:from>
    <xdr:to>
      <xdr:col>5</xdr:col>
      <xdr:colOff>53340</xdr:colOff>
      <xdr:row>32</xdr:row>
      <xdr:rowOff>15240</xdr:rowOff>
    </xdr:to>
    <xdr:graphicFrame macro="">
      <xdr:nvGraphicFramePr>
        <xdr:cNvPr id="2" name="Chart 1">
          <a:extLst>
            <a:ext uri="{FF2B5EF4-FFF2-40B4-BE49-F238E27FC236}">
              <a16:creationId xmlns:a16="http://schemas.microsoft.com/office/drawing/2014/main" id="{6FF2B993-77CA-4540-8B8F-C243F886F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144780</xdr:colOff>
          <xdr:row>7</xdr:row>
          <xdr:rowOff>167640</xdr:rowOff>
        </xdr:from>
        <xdr:to>
          <xdr:col>10</xdr:col>
          <xdr:colOff>7620</xdr:colOff>
          <xdr:row>8</xdr:row>
          <xdr:rowOff>152400</xdr:rowOff>
        </xdr:to>
        <xdr:sp macro="" textlink="">
          <xdr:nvSpPr>
            <xdr:cNvPr id="12290" name="Button 2" hidden="1">
              <a:extLst>
                <a:ext uri="{63B3BB69-23CF-44E3-9099-C40C66FF867C}">
                  <a14:compatExt spid="_x0000_s12290"/>
                </a:ext>
                <a:ext uri="{FF2B5EF4-FFF2-40B4-BE49-F238E27FC236}">
                  <a16:creationId xmlns:a16="http://schemas.microsoft.com/office/drawing/2014/main" id="{00000000-0008-0000-0E00-0000023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IN" sz="1100" b="0" i="0" u="none" strike="noStrike" baseline="0">
                  <a:solidFill>
                    <a:srgbClr val="000000"/>
                  </a:solidFill>
                  <a:latin typeface="Calibri"/>
                  <a:cs typeface="Calibri"/>
                </a:rPr>
                <a:t>Button 2</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9</xdr:col>
      <xdr:colOff>68580</xdr:colOff>
      <xdr:row>13</xdr:row>
      <xdr:rowOff>83820</xdr:rowOff>
    </xdr:from>
    <xdr:to>
      <xdr:col>11</xdr:col>
      <xdr:colOff>678180</xdr:colOff>
      <xdr:row>26</xdr:row>
      <xdr:rowOff>173355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1BCD5EC8-C5AB-5562-5858-059738FDD79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517380" y="2461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777240</xdr:colOff>
      <xdr:row>13</xdr:row>
      <xdr:rowOff>68580</xdr:rowOff>
    </xdr:from>
    <xdr:to>
      <xdr:col>13</xdr:col>
      <xdr:colOff>22860</xdr:colOff>
      <xdr:row>26</xdr:row>
      <xdr:rowOff>158115</xdr:rowOff>
    </xdr:to>
    <mc:AlternateContent xmlns:mc="http://schemas.openxmlformats.org/markup-compatibility/2006" xmlns:a14="http://schemas.microsoft.com/office/drawing/2010/main">
      <mc:Choice Requires="a14">
        <xdr:graphicFrame macro="">
          <xdr:nvGraphicFramePr>
            <xdr:cNvPr id="3" name="Amount">
              <a:extLst>
                <a:ext uri="{FF2B5EF4-FFF2-40B4-BE49-F238E27FC236}">
                  <a16:creationId xmlns:a16="http://schemas.microsoft.com/office/drawing/2014/main" id="{133B0872-0A90-2C6E-49B8-6CE392199043}"/>
                </a:ext>
              </a:extLst>
            </xdr:cNvPr>
            <xdr:cNvGraphicFramePr/>
          </xdr:nvGraphicFramePr>
          <xdr:xfrm>
            <a:off x="0" y="0"/>
            <a:ext cx="0" cy="0"/>
          </xdr:xfrm>
          <a:graphic>
            <a:graphicData uri="http://schemas.microsoft.com/office/drawing/2010/slicer">
              <sle:slicer xmlns:sle="http://schemas.microsoft.com/office/drawing/2010/slicer" name="Amount"/>
            </a:graphicData>
          </a:graphic>
        </xdr:graphicFrame>
      </mc:Choice>
      <mc:Fallback xmlns="">
        <xdr:sp macro="" textlink="">
          <xdr:nvSpPr>
            <xdr:cNvPr id="0" name=""/>
            <xdr:cNvSpPr>
              <a:spLocks noTextEdit="1"/>
            </xdr:cNvSpPr>
          </xdr:nvSpPr>
          <xdr:spPr>
            <a:xfrm>
              <a:off x="11445240" y="2446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137160</xdr:colOff>
      <xdr:row>13</xdr:row>
      <xdr:rowOff>60960</xdr:rowOff>
    </xdr:from>
    <xdr:to>
      <xdr:col>15</xdr:col>
      <xdr:colOff>510540</xdr:colOff>
      <xdr:row>26</xdr:row>
      <xdr:rowOff>150495</xdr:rowOff>
    </xdr:to>
    <mc:AlternateContent xmlns:mc="http://schemas.openxmlformats.org/markup-compatibility/2006" xmlns:a14="http://schemas.microsoft.com/office/drawing/2010/main">
      <mc:Choice Requires="a14">
        <xdr:graphicFrame macro="">
          <xdr:nvGraphicFramePr>
            <xdr:cNvPr id="4" name="Payment Mode">
              <a:extLst>
                <a:ext uri="{FF2B5EF4-FFF2-40B4-BE49-F238E27FC236}">
                  <a16:creationId xmlns:a16="http://schemas.microsoft.com/office/drawing/2014/main" id="{44C57317-E51D-B12F-FF32-CF9FC1A0863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3388340" y="2438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106680</xdr:colOff>
      <xdr:row>8</xdr:row>
      <xdr:rowOff>167640</xdr:rowOff>
    </xdr:from>
    <xdr:to>
      <xdr:col>12</xdr:col>
      <xdr:colOff>449580</xdr:colOff>
      <xdr:row>25</xdr:row>
      <xdr:rowOff>66675</xdr:rowOff>
    </xdr:to>
    <mc:AlternateContent xmlns:mc="http://schemas.openxmlformats.org/markup-compatibility/2006" xmlns:sle15="http://schemas.microsoft.com/office/drawing/2012/slicer">
      <mc:Choice Requires="sle15">
        <xdr:graphicFrame macro="">
          <xdr:nvGraphicFramePr>
            <xdr:cNvPr id="3" name="Payment Mode 1">
              <a:extLst>
                <a:ext uri="{FF2B5EF4-FFF2-40B4-BE49-F238E27FC236}">
                  <a16:creationId xmlns:a16="http://schemas.microsoft.com/office/drawing/2014/main" id="{293F6648-5E9A-4CC7-6699-607BB2AB0D6D}"/>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6301740" y="1264920"/>
              <a:ext cx="1562100" cy="245935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dhpur" refreshedDate="45200.369971643522" createdVersion="8" refreshedVersion="8" minRefreshableVersion="3" recordCount="20" xr:uid="{2392648F-D78A-4C2B-BDCD-4C829C6E857D}">
  <cacheSource type="worksheet">
    <worksheetSource name="Table9"/>
  </cacheSource>
  <cacheFields count="8">
    <cacheField name="Date" numFmtId="14">
      <sharedItems containsSemiMixedTypes="0" containsNonDate="0" containsDate="1" containsString="0" minDate="2023-01-05T00:00:00" maxDate="2024-08-06T00:00:00" count="20">
        <d v="2023-01-05T00:00:00"/>
        <d v="2023-02-12T00:00:00"/>
        <d v="2023-03-20T00:00:00"/>
        <d v="2023-04-15T00:00:00"/>
        <d v="2023-05-02T00:00:00"/>
        <d v="2023-06-10T00:00:00"/>
        <d v="2023-07-18T00:00:00"/>
        <d v="2023-08-23T00:00:00"/>
        <d v="2023-09-05T00:00:00"/>
        <d v="2023-10-14T00:00:00"/>
        <d v="2023-11-30T00:00:00"/>
        <d v="2023-12-12T00:00:00"/>
        <d v="2024-01-08T00:00:00"/>
        <d v="2024-02-17T00:00:00"/>
        <d v="2024-03-25T00:00:00"/>
        <d v="2024-04-09T00:00:00"/>
        <d v="2024-05-16T00:00:00"/>
        <d v="2024-06-22T00:00:00"/>
        <d v="2024-07-30T00:00:00"/>
        <d v="2024-08-05T00:00:00"/>
      </sharedItems>
      <fieldGroup par="7"/>
    </cacheField>
    <cacheField name="Category" numFmtId="0">
      <sharedItems count="7">
        <s v="Groceries"/>
        <s v="Electronics"/>
        <s v="Clothing"/>
        <s v="Home Decor"/>
        <s v="Entertainment"/>
        <s v="Healthcare"/>
        <s v="Books"/>
      </sharedItems>
    </cacheField>
    <cacheField name="Sub-Category" numFmtId="0">
      <sharedItems count="20">
        <s v="Food"/>
        <s v="Laptops"/>
        <s v="Shoes"/>
        <s v="Furniture"/>
        <s v="Movies"/>
        <s v="Medicine"/>
        <s v="Fiction"/>
        <s v="Headphones"/>
        <s v="Beverages"/>
        <s v="Accessories"/>
        <s v="Lighting"/>
        <s v="Concerts"/>
        <s v="Vitamins"/>
        <s v="Non-Fiction"/>
        <s v="Smartphone"/>
        <s v="Produce"/>
        <s v="Outerwear"/>
        <s v="Decorative Items"/>
        <s v="Games"/>
        <s v="First Aid"/>
      </sharedItems>
    </cacheField>
    <cacheField name="Amount" numFmtId="0">
      <sharedItems count="19">
        <s v="$50.25"/>
        <s v="$1200.00"/>
        <s v="$80.50"/>
        <s v="$350.00"/>
        <s v="$15.75"/>
        <s v="$30.00"/>
        <s v="$25.50"/>
        <s v="$60.00"/>
        <s v="$40.75"/>
        <s v="$50.20"/>
        <s v="$120.00"/>
        <s v="$15.00"/>
        <s v="$18.25"/>
        <s v="$800.00"/>
        <s v="$35.50"/>
        <s v="$90.00"/>
        <s v="$45.25"/>
        <s v="$50.00"/>
        <s v="$12.75"/>
      </sharedItems>
    </cacheField>
    <cacheField name="Payment Mode" numFmtId="0">
      <sharedItems count="4">
        <s v="Credit Card"/>
        <s v="Debit Card"/>
        <s v="Cash"/>
        <s v="PayPal"/>
      </sharedItems>
    </cacheField>
    <cacheField name="Months (Date)" numFmtId="0" databaseField="0">
      <fieldGroup base="0">
        <rangePr groupBy="months" startDate="2023-01-05T00:00:00" endDate="2024-08-06T00:00:00"/>
        <groupItems count="14">
          <s v="&lt;05-01-2023"/>
          <s v="Jan"/>
          <s v="Feb"/>
          <s v="Mar"/>
          <s v="Apr"/>
          <s v="May"/>
          <s v="Jun"/>
          <s v="Jul"/>
          <s v="Aug"/>
          <s v="Sep"/>
          <s v="Oct"/>
          <s v="Nov"/>
          <s v="Dec"/>
          <s v="&gt;06-08-2024"/>
        </groupItems>
      </fieldGroup>
    </cacheField>
    <cacheField name="Quarters (Date)" numFmtId="0" databaseField="0">
      <fieldGroup base="0">
        <rangePr groupBy="quarters" startDate="2023-01-05T00:00:00" endDate="2024-08-06T00:00:00"/>
        <groupItems count="6">
          <s v="&lt;05-01-2023"/>
          <s v="Qtr1"/>
          <s v="Qtr2"/>
          <s v="Qtr3"/>
          <s v="Qtr4"/>
          <s v="&gt;06-08-2024"/>
        </groupItems>
      </fieldGroup>
    </cacheField>
    <cacheField name="Years (Date)" numFmtId="0" databaseField="0">
      <fieldGroup base="0">
        <rangePr groupBy="years" startDate="2023-01-05T00:00:00" endDate="2024-08-06T00:00:00"/>
        <groupItems count="4">
          <s v="&lt;05-01-2023"/>
          <s v="2023"/>
          <s v="2024"/>
          <s v="&gt;06-08-2024"/>
        </groupItems>
      </fieldGroup>
    </cacheField>
  </cacheFields>
  <extLst>
    <ext xmlns:x14="http://schemas.microsoft.com/office/spreadsheetml/2009/9/main" uri="{725AE2AE-9491-48be-B2B4-4EB974FC3084}">
      <x14:pivotCacheDefinition pivotCacheId="2652134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dhpur" refreshedDate="45200.403227199073" createdVersion="8" refreshedVersion="8" minRefreshableVersion="3" recordCount="60" xr:uid="{1F35A7A8-425A-4B61-B75F-06F5E2F780C1}">
  <cacheSource type="worksheet">
    <worksheetSource name="Table61213"/>
  </cacheSource>
  <cacheFields count="12">
    <cacheField name="Registration Number" numFmtId="0">
      <sharedItems containsSemiMixedTypes="0" containsString="0" containsNumber="1" containsInteger="1" minValue="1001" maxValue="1060"/>
    </cacheField>
    <cacheField name="Full Name" numFmtId="0">
      <sharedItems/>
    </cacheField>
    <cacheField name="Job Title" numFmtId="0">
      <sharedItems count="20">
        <s v="Software Engineer"/>
        <s v="HR Specialist"/>
        <s v="Marketing Manager"/>
        <s v="Research Scientist"/>
        <s v="Finance Analyst"/>
        <s v="Operations Coordinator"/>
        <s v="Customer Support Specialist"/>
        <s v="Graphic Designer"/>
        <s v="Database Administrator"/>
        <s v="Financial Controller"/>
        <s v="Marketing Coordinator"/>
        <s v="Sales Manager"/>
        <s v="Research Director"/>
        <s v="HR Manager"/>
        <s v="IT Manager"/>
        <s v="Marketing Specialist"/>
        <s v="Software Developer"/>
        <s v="Financial Analyst"/>
        <s v="Operations Manager"/>
        <s v="Customer Service Representative"/>
      </sharedItems>
    </cacheField>
    <cacheField name="Department" numFmtId="0">
      <sharedItems/>
    </cacheField>
    <cacheField name="Business Unit" numFmtId="0">
      <sharedItems count="9">
        <s v="Development"/>
        <s v="HR"/>
        <s v="Sales"/>
        <s v="Research"/>
        <s v="Finance"/>
        <s v="Operations"/>
        <s v="Customer Support"/>
        <s v="Creative"/>
        <s v="Infrastructure"/>
      </sharedItems>
    </cacheField>
    <cacheField name="Gender" numFmtId="0">
      <sharedItems count="2">
        <s v="Male"/>
        <s v="Female"/>
      </sharedItems>
    </cacheField>
    <cacheField name="Hire Date" numFmtId="14">
      <sharedItems containsSemiMixedTypes="0" containsNonDate="0" containsDate="1" containsString="0" minDate="2019-01-18T00:00:00" maxDate="2024-09-03T00:00:00"/>
    </cacheField>
    <cacheField name="Avg Increment Per Year" numFmtId="0">
      <sharedItems containsSemiMixedTypes="0" containsString="0" containsNumber="1" minValue="0.03" maxValue="0.06"/>
    </cacheField>
    <cacheField name="Country" numFmtId="0">
      <sharedItems/>
    </cacheField>
    <cacheField name="City" numFmtId="0">
      <sharedItems/>
    </cacheField>
    <cacheField name="Exit Date" numFmtId="0">
      <sharedItems containsNonDate="0" containsDate="1" containsString="0" containsBlank="1" minDate="2022-07-01T00:00:00" maxDate="2024-05-17T00:00:00"/>
    </cacheField>
    <cacheField name="Annual Salary" numFmtId="0">
      <sharedItems containsSemiMixedTypes="0" containsString="0" containsNumber="1" containsInteger="1" minValue="71000" maxValue="115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x v="0"/>
    <x v="0"/>
  </r>
  <r>
    <x v="1"/>
    <x v="1"/>
    <x v="1"/>
    <x v="1"/>
    <x v="1"/>
  </r>
  <r>
    <x v="2"/>
    <x v="2"/>
    <x v="2"/>
    <x v="2"/>
    <x v="2"/>
  </r>
  <r>
    <x v="3"/>
    <x v="3"/>
    <x v="3"/>
    <x v="3"/>
    <x v="0"/>
  </r>
  <r>
    <x v="4"/>
    <x v="4"/>
    <x v="4"/>
    <x v="4"/>
    <x v="3"/>
  </r>
  <r>
    <x v="5"/>
    <x v="5"/>
    <x v="5"/>
    <x v="5"/>
    <x v="1"/>
  </r>
  <r>
    <x v="6"/>
    <x v="6"/>
    <x v="6"/>
    <x v="6"/>
    <x v="2"/>
  </r>
  <r>
    <x v="7"/>
    <x v="1"/>
    <x v="7"/>
    <x v="7"/>
    <x v="0"/>
  </r>
  <r>
    <x v="8"/>
    <x v="0"/>
    <x v="8"/>
    <x v="8"/>
    <x v="3"/>
  </r>
  <r>
    <x v="9"/>
    <x v="2"/>
    <x v="9"/>
    <x v="9"/>
    <x v="1"/>
  </r>
  <r>
    <x v="10"/>
    <x v="3"/>
    <x v="10"/>
    <x v="10"/>
    <x v="0"/>
  </r>
  <r>
    <x v="11"/>
    <x v="4"/>
    <x v="11"/>
    <x v="2"/>
    <x v="2"/>
  </r>
  <r>
    <x v="12"/>
    <x v="5"/>
    <x v="12"/>
    <x v="11"/>
    <x v="3"/>
  </r>
  <r>
    <x v="13"/>
    <x v="6"/>
    <x v="13"/>
    <x v="12"/>
    <x v="0"/>
  </r>
  <r>
    <x v="14"/>
    <x v="1"/>
    <x v="14"/>
    <x v="13"/>
    <x v="1"/>
  </r>
  <r>
    <x v="15"/>
    <x v="0"/>
    <x v="15"/>
    <x v="14"/>
    <x v="2"/>
  </r>
  <r>
    <x v="16"/>
    <x v="2"/>
    <x v="16"/>
    <x v="15"/>
    <x v="0"/>
  </r>
  <r>
    <x v="17"/>
    <x v="3"/>
    <x v="17"/>
    <x v="16"/>
    <x v="3"/>
  </r>
  <r>
    <x v="18"/>
    <x v="4"/>
    <x v="18"/>
    <x v="17"/>
    <x v="1"/>
  </r>
  <r>
    <x v="19"/>
    <x v="5"/>
    <x v="19"/>
    <x v="18"/>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n v="1001"/>
    <s v="John Smith"/>
    <x v="0"/>
    <s v="IT"/>
    <x v="0"/>
    <x v="0"/>
    <d v="2020-01-15T00:00:00"/>
    <n v="0.05"/>
    <s v="United States"/>
    <s v="New York"/>
    <m/>
    <n v="95000"/>
  </r>
  <r>
    <n v="1002"/>
    <s v="Jane Doe"/>
    <x v="1"/>
    <s v="Human Resources"/>
    <x v="1"/>
    <x v="1"/>
    <d v="2019-08-22T00:00:00"/>
    <n v="0.03"/>
    <s v="Canada"/>
    <s v="Toronto"/>
    <d v="2022-07-01T00:00:00"/>
    <n v="75000"/>
  </r>
  <r>
    <n v="1003"/>
    <s v="Michael Johnson"/>
    <x v="2"/>
    <s v="Marketing"/>
    <x v="2"/>
    <x v="0"/>
    <d v="2021-02-10T00:00:00"/>
    <n v="0.04"/>
    <s v="United Kingdom"/>
    <s v="London"/>
    <m/>
    <n v="105000"/>
  </r>
  <r>
    <n v="1004"/>
    <s v="Emily White"/>
    <x v="3"/>
    <s v="Research and Development"/>
    <x v="3"/>
    <x v="1"/>
    <d v="2020-11-05T00:00:00"/>
    <n v="0.06"/>
    <s v="Australia"/>
    <s v="Sydney"/>
    <m/>
    <n v="85000"/>
  </r>
  <r>
    <n v="1005"/>
    <s v="David Brown"/>
    <x v="4"/>
    <s v="Finance"/>
    <x v="4"/>
    <x v="0"/>
    <d v="2019-06-18T00:00:00"/>
    <n v="0.05"/>
    <s v="Germany"/>
    <s v="Berlin"/>
    <d v="2023-04-15T00:00:00"/>
    <n v="90000"/>
  </r>
  <r>
    <n v="1006"/>
    <s v="Olivia Davis"/>
    <x v="5"/>
    <s v="Operations"/>
    <x v="5"/>
    <x v="1"/>
    <d v="2022-03-20T00:00:00"/>
    <n v="3.5000000000000003E-2"/>
    <s v="France"/>
    <s v="Paris"/>
    <m/>
    <n v="80000"/>
  </r>
  <r>
    <n v="1007"/>
    <s v="Matthew Wilson"/>
    <x v="6"/>
    <s v="Customer Service"/>
    <x v="6"/>
    <x v="0"/>
    <d v="2021-05-02T00:00:00"/>
    <n v="4.4999999999999998E-2"/>
    <s v="Spain"/>
    <s v="Madrid"/>
    <m/>
    <n v="72000"/>
  </r>
  <r>
    <n v="1008"/>
    <s v="Ava Martin"/>
    <x v="7"/>
    <s v="Marketing"/>
    <x v="7"/>
    <x v="1"/>
    <d v="2020-08-23T00:00:00"/>
    <n v="0.04"/>
    <s v="Italy"/>
    <s v="Rome"/>
    <d v="2022-11-30T00:00:00"/>
    <n v="82000"/>
  </r>
  <r>
    <n v="1009"/>
    <s v="Ethan Taylor"/>
    <x v="8"/>
    <s v="IT"/>
    <x v="8"/>
    <x v="0"/>
    <d v="2019-09-05T00:00:00"/>
    <n v="0.06"/>
    <s v="Japan"/>
    <s v="Tokyo"/>
    <m/>
    <n v="95000"/>
  </r>
  <r>
    <n v="1010"/>
    <s v="Isabella Moore"/>
    <x v="9"/>
    <s v="Finance"/>
    <x v="4"/>
    <x v="1"/>
    <d v="2023-10-14T00:00:00"/>
    <n v="3.5000000000000003E-2"/>
    <s v="South Korea"/>
    <s v="Seoul"/>
    <m/>
    <n v="110000"/>
  </r>
  <r>
    <n v="1011"/>
    <s v="Sophia Turner"/>
    <x v="10"/>
    <s v="Marketing"/>
    <x v="2"/>
    <x v="1"/>
    <d v="2021-11-30T00:00:00"/>
    <n v="0.04"/>
    <s v="Brazil"/>
    <s v="Sao Paulo"/>
    <m/>
    <n v="88000"/>
  </r>
  <r>
    <n v="1012"/>
    <s v="Noah Martinez"/>
    <x v="11"/>
    <s v="Sales"/>
    <x v="2"/>
    <x v="0"/>
    <d v="2020-12-12T00:00:00"/>
    <n v="0.05"/>
    <s v="Mexico"/>
    <s v="Mexico City"/>
    <d v="2024-03-25T00:00:00"/>
    <n v="100000"/>
  </r>
  <r>
    <n v="1013"/>
    <s v="Chloe Adams"/>
    <x v="12"/>
    <s v="Research and Development"/>
    <x v="3"/>
    <x v="1"/>
    <d v="2022-01-08T00:00:00"/>
    <n v="0.03"/>
    <s v="Argentina"/>
    <s v="Buenos Aires"/>
    <m/>
    <n v="92000"/>
  </r>
  <r>
    <n v="1014"/>
    <s v="Liam Clark"/>
    <x v="13"/>
    <s v="Human Resources"/>
    <x v="1"/>
    <x v="0"/>
    <d v="2024-02-17T00:00:00"/>
    <n v="4.4999999999999998E-2"/>
    <s v="South Africa"/>
    <s v="Johannesburg"/>
    <m/>
    <n v="98000"/>
  </r>
  <r>
    <n v="1015"/>
    <s v="Emma Turner"/>
    <x v="14"/>
    <s v="IT"/>
    <x v="8"/>
    <x v="1"/>
    <d v="2020-03-25T00:00:00"/>
    <n v="0.05"/>
    <s v="Nigeria"/>
    <s v="Lagos"/>
    <m/>
    <n v="105000"/>
  </r>
  <r>
    <n v="1016"/>
    <s v="Aiden Harris"/>
    <x v="15"/>
    <s v="Marketing"/>
    <x v="2"/>
    <x v="0"/>
    <d v="2019-04-09T00:00:00"/>
    <n v="0.04"/>
    <s v="India"/>
    <s v="Mumbai"/>
    <d v="2022-12-12T00:00:00"/>
    <n v="82000"/>
  </r>
  <r>
    <n v="1017"/>
    <s v="Grace Walker"/>
    <x v="16"/>
    <s v="IT"/>
    <x v="0"/>
    <x v="1"/>
    <d v="2022-05-16T00:00:00"/>
    <n v="3.5000000000000003E-2"/>
    <s v="China"/>
    <s v="Beijing"/>
    <m/>
    <n v="90000"/>
  </r>
  <r>
    <n v="1018"/>
    <s v="James Hall"/>
    <x v="17"/>
    <s v="Finance"/>
    <x v="4"/>
    <x v="0"/>
    <d v="2024-06-22T00:00:00"/>
    <n v="0.04"/>
    <s v="Russia"/>
    <s v="Moscow"/>
    <m/>
    <n v="95000"/>
  </r>
  <r>
    <n v="1019"/>
    <s v="Avery Lewis"/>
    <x v="18"/>
    <s v="Operations"/>
    <x v="5"/>
    <x v="1"/>
    <d v="2019-07-30T00:00:00"/>
    <n v="0.05"/>
    <s v="Singapore"/>
    <s v="Singapore"/>
    <d v="2023-09-05T00:00:00"/>
    <n v="110000"/>
  </r>
  <r>
    <n v="1020"/>
    <s v="Aiden Brown"/>
    <x v="19"/>
    <s v="Customer Service"/>
    <x v="6"/>
    <x v="0"/>
    <d v="2021-08-05T00:00:00"/>
    <n v="4.4999999999999998E-2"/>
    <s v="Sweden"/>
    <s v="Stockholm"/>
    <m/>
    <n v="78000"/>
  </r>
  <r>
    <n v="1021"/>
    <s v="Sophia Martinez"/>
    <x v="0"/>
    <s v="IT"/>
    <x v="0"/>
    <x v="1"/>
    <d v="2022-09-02T00:00:00"/>
    <n v="0.04"/>
    <s v="United States"/>
    <s v="Los Angeles"/>
    <m/>
    <n v="100000"/>
  </r>
  <r>
    <n v="1022"/>
    <s v="Logan Anderson"/>
    <x v="1"/>
    <s v="Human Resources"/>
    <x v="1"/>
    <x v="0"/>
    <d v="2020-01-08T00:00:00"/>
    <n v="0.03"/>
    <s v="Canada"/>
    <s v="Vancouver"/>
    <m/>
    <n v="72000"/>
  </r>
  <r>
    <n v="1023"/>
    <s v="Mia Davis"/>
    <x v="2"/>
    <s v="Marketing"/>
    <x v="2"/>
    <x v="1"/>
    <d v="2019-12-20T00:00:00"/>
    <n v="0.05"/>
    <s v="United Kingdom"/>
    <s v="Manchester"/>
    <m/>
    <n v="105000"/>
  </r>
  <r>
    <n v="1024"/>
    <s v="Liam Smith"/>
    <x v="3"/>
    <s v="Research and Development"/>
    <x v="3"/>
    <x v="0"/>
    <d v="2023-07-30T00:00:00"/>
    <n v="0.06"/>
    <s v="Australia"/>
    <s v="Melbourne"/>
    <m/>
    <n v="87000"/>
  </r>
  <r>
    <n v="1025"/>
    <s v="Emma Johnson"/>
    <x v="4"/>
    <s v="Finance"/>
    <x v="4"/>
    <x v="1"/>
    <d v="2022-08-05T00:00:00"/>
    <n v="0.05"/>
    <s v="Germany"/>
    <s v="Hamburg"/>
    <m/>
    <n v="92000"/>
  </r>
  <r>
    <n v="1026"/>
    <s v="Noah White"/>
    <x v="5"/>
    <s v="Operations"/>
    <x v="5"/>
    <x v="0"/>
    <d v="2021-03-04T00:00:00"/>
    <n v="0.04"/>
    <s v="France"/>
    <s v="Lyon"/>
    <m/>
    <n v="79000"/>
  </r>
  <r>
    <n v="1027"/>
    <s v="Ava Martin"/>
    <x v="6"/>
    <s v="Customer Service"/>
    <x v="6"/>
    <x v="1"/>
    <d v="2020-05-28T00:00:00"/>
    <n v="4.4999999999999998E-2"/>
    <s v="Spain"/>
    <s v="Barcelona"/>
    <m/>
    <n v="75000"/>
  </r>
  <r>
    <n v="1028"/>
    <s v="Ethan Turner"/>
    <x v="7"/>
    <s v="Marketing"/>
    <x v="7"/>
    <x v="0"/>
    <d v="2019-10-30T00:00:00"/>
    <n v="3.5000000000000003E-2"/>
    <s v="Italy"/>
    <s v="Milan"/>
    <d v="2024-05-16T00:00:00"/>
    <n v="82000"/>
  </r>
  <r>
    <n v="1029"/>
    <s v="Isabella Walker"/>
    <x v="8"/>
    <s v="IT"/>
    <x v="8"/>
    <x v="1"/>
    <d v="2022-11-15T00:00:00"/>
    <n v="0.05"/>
    <s v="Japan"/>
    <s v="Osaka"/>
    <m/>
    <n v="96000"/>
  </r>
  <r>
    <n v="1030"/>
    <s v="Sophia Harris"/>
    <x v="9"/>
    <s v="Finance"/>
    <x v="4"/>
    <x v="1"/>
    <d v="2021-04-25T00:00:00"/>
    <n v="0.04"/>
    <s v="South Korea"/>
    <s v="Busan"/>
    <m/>
    <n v="112000"/>
  </r>
  <r>
    <n v="1031"/>
    <s v="Noah Adams"/>
    <x v="10"/>
    <s v="Marketing"/>
    <x v="2"/>
    <x v="0"/>
    <d v="2020-06-15T00:00:00"/>
    <n v="0.04"/>
    <s v="Brazil"/>
    <s v="Rio de Janeiro"/>
    <m/>
    <n v="86000"/>
  </r>
  <r>
    <n v="1032"/>
    <s v="Chloe Turner"/>
    <x v="11"/>
    <s v="Sales"/>
    <x v="2"/>
    <x v="1"/>
    <d v="2019-02-14T00:00:00"/>
    <n v="0.05"/>
    <s v="Mexico"/>
    <s v="Guadalajara"/>
    <d v="2023-03-20T00:00:00"/>
    <n v="102000"/>
  </r>
  <r>
    <n v="1033"/>
    <s v="Liam Harris"/>
    <x v="12"/>
    <s v="Research and Development"/>
    <x v="3"/>
    <x v="0"/>
    <d v="2022-07-01T00:00:00"/>
    <n v="3.5000000000000003E-2"/>
    <s v="Argentina"/>
    <s v="Cordoba"/>
    <m/>
    <n v="94000"/>
  </r>
  <r>
    <n v="1034"/>
    <s v="Emma Davis"/>
    <x v="13"/>
    <s v="Human Resources"/>
    <x v="1"/>
    <x v="1"/>
    <d v="2024-09-02T00:00:00"/>
    <n v="0.04"/>
    <s v="South Africa"/>
    <s v="Cape Town"/>
    <m/>
    <n v="100000"/>
  </r>
  <r>
    <n v="1035"/>
    <s v="Avery Turner"/>
    <x v="14"/>
    <s v="IT"/>
    <x v="8"/>
    <x v="0"/>
    <d v="2021-12-03T00:00:00"/>
    <n v="0.05"/>
    <s v="Nigeria"/>
    <s v="Abuja"/>
    <m/>
    <n v="110000"/>
  </r>
  <r>
    <n v="1036"/>
    <s v="Isabella Harris"/>
    <x v="15"/>
    <s v="Marketing"/>
    <x v="2"/>
    <x v="1"/>
    <d v="2023-01-18T00:00:00"/>
    <n v="0.04"/>
    <s v="India"/>
    <s v="New Delhi"/>
    <m/>
    <n v="84000"/>
  </r>
  <r>
    <n v="1037"/>
    <s v="Sophia Clark"/>
    <x v="16"/>
    <s v="IT"/>
    <x v="0"/>
    <x v="1"/>
    <d v="2022-02-09T00:00:00"/>
    <n v="3.5000000000000003E-2"/>
    <s v="China"/>
    <s v="Shanghai"/>
    <m/>
    <n v="96000"/>
  </r>
  <r>
    <n v="1038"/>
    <s v="Liam Adams"/>
    <x v="17"/>
    <s v="Finance"/>
    <x v="4"/>
    <x v="0"/>
    <d v="2020-03-20T00:00:00"/>
    <n v="0.04"/>
    <s v="Russia"/>
    <s v="St. Petersburg"/>
    <m/>
    <n v="92000"/>
  </r>
  <r>
    <n v="1039"/>
    <s v="Grace Turner"/>
    <x v="18"/>
    <s v="Operations"/>
    <x v="5"/>
    <x v="1"/>
    <d v="2019-01-18T00:00:00"/>
    <n v="0.05"/>
    <s v="Singapore"/>
    <s v="Singapore"/>
    <d v="2022-09-05T00:00:00"/>
    <n v="105000"/>
  </r>
  <r>
    <n v="1040"/>
    <s v="James Harris"/>
    <x v="19"/>
    <s v="Customer Service"/>
    <x v="6"/>
    <x v="0"/>
    <d v="2023-04-08T00:00:00"/>
    <n v="4.4999999999999998E-2"/>
    <s v="Sweden"/>
    <s v="Gothenburg"/>
    <m/>
    <n v="77000"/>
  </r>
  <r>
    <n v="1041"/>
    <s v="Emma Davis"/>
    <x v="0"/>
    <s v="IT"/>
    <x v="0"/>
    <x v="1"/>
    <d v="2020-08-11T00:00:00"/>
    <n v="0.04"/>
    <s v="United States"/>
    <s v="San Francisco"/>
    <m/>
    <n v="98000"/>
  </r>
  <r>
    <n v="1042"/>
    <s v="Aiden Smith"/>
    <x v="1"/>
    <s v="Human Resources"/>
    <x v="1"/>
    <x v="0"/>
    <d v="2021-02-09T00:00:00"/>
    <n v="0.03"/>
    <s v="Canada"/>
    <s v="Montreal"/>
    <m/>
    <n v="71000"/>
  </r>
  <r>
    <n v="1043"/>
    <s v="Chloe Turner"/>
    <x v="2"/>
    <s v="Marketing"/>
    <x v="2"/>
    <x v="1"/>
    <d v="2019-06-22T00:00:00"/>
    <n v="0.05"/>
    <s v="United Kingdom"/>
    <s v="Birmingham"/>
    <m/>
    <n v="107000"/>
  </r>
  <r>
    <n v="1044"/>
    <s v="Noah Davis"/>
    <x v="3"/>
    <s v="Research and Development"/>
    <x v="3"/>
    <x v="0"/>
    <d v="2022-01-18T00:00:00"/>
    <n v="0.06"/>
    <s v="Australia"/>
    <s v="Brisbane"/>
    <m/>
    <n v="85000"/>
  </r>
  <r>
    <n v="1045"/>
    <s v="Sophia Taylor"/>
    <x v="4"/>
    <s v="Finance"/>
    <x v="4"/>
    <x v="1"/>
    <d v="2021-04-08T00:00:00"/>
    <n v="0.05"/>
    <s v="Germany"/>
    <s v="Stuttgart"/>
    <m/>
    <n v="90000"/>
  </r>
  <r>
    <n v="1046"/>
    <s v="Liam Anderson"/>
    <x v="5"/>
    <s v="Operations"/>
    <x v="5"/>
    <x v="0"/>
    <d v="2023-07-01T00:00:00"/>
    <n v="3.5000000000000003E-2"/>
    <s v="France"/>
    <s v="Marseille"/>
    <m/>
    <n v="78000"/>
  </r>
  <r>
    <n v="1047"/>
    <s v="Isabella Turner"/>
    <x v="6"/>
    <s v="Customer Service"/>
    <x v="6"/>
    <x v="1"/>
    <d v="2020-09-02T00:00:00"/>
    <n v="0.04"/>
    <s v="Spain"/>
    <s v="Valencia"/>
    <m/>
    <n v="76000"/>
  </r>
  <r>
    <n v="1048"/>
    <s v="Ethan Martin"/>
    <x v="7"/>
    <s v="Marketing"/>
    <x v="7"/>
    <x v="0"/>
    <d v="2019-03-04T00:00:00"/>
    <n v="0.04"/>
    <s v="Italy"/>
    <s v="Turin"/>
    <d v="2023-02-17T00:00:00"/>
    <n v="83000"/>
  </r>
  <r>
    <n v="1049"/>
    <s v="Ava Lewis"/>
    <x v="8"/>
    <s v="IT"/>
    <x v="8"/>
    <x v="1"/>
    <d v="2022-04-25T00:00:00"/>
    <n v="0.05"/>
    <s v="Japan"/>
    <s v="Yokohama"/>
    <m/>
    <n v="94000"/>
  </r>
  <r>
    <n v="1050"/>
    <s v="Liam Turner"/>
    <x v="9"/>
    <s v="Finance"/>
    <x v="4"/>
    <x v="0"/>
    <d v="2021-12-20T00:00:00"/>
    <n v="0.04"/>
    <s v="South Korea"/>
    <s v="Incheon"/>
    <m/>
    <n v="115000"/>
  </r>
  <r>
    <n v="1051"/>
    <s v="Emma White"/>
    <x v="10"/>
    <s v="Marketing"/>
    <x v="2"/>
    <x v="1"/>
    <d v="2023-01-08T00:00:00"/>
    <n v="0.04"/>
    <s v="Brazil"/>
    <s v="Brasilia"/>
    <m/>
    <n v="89000"/>
  </r>
  <r>
    <n v="1052"/>
    <s v="Noah Harris"/>
    <x v="11"/>
    <s v="Sales"/>
    <x v="2"/>
    <x v="0"/>
    <d v="2020-03-25T00:00:00"/>
    <n v="0.05"/>
    <s v="Mexico"/>
    <s v="Puebla"/>
    <m/>
    <n v="98000"/>
  </r>
  <r>
    <n v="1053"/>
    <s v="Sophia Martin"/>
    <x v="12"/>
    <s v="Research and Development"/>
    <x v="3"/>
    <x v="1"/>
    <d v="2019-11-15T00:00:00"/>
    <n v="0.06"/>
    <s v="Argentina"/>
    <s v="Mendoza"/>
    <m/>
    <n v="93000"/>
  </r>
  <r>
    <n v="1054"/>
    <s v="Liam Clark"/>
    <x v="13"/>
    <s v="Human Resources"/>
    <x v="1"/>
    <x v="0"/>
    <d v="2022-10-30T00:00:00"/>
    <n v="4.4999999999999998E-2"/>
    <s v="South Africa"/>
    <s v="Pretoria"/>
    <m/>
    <n v="102000"/>
  </r>
  <r>
    <n v="1055"/>
    <s v="Chloe Davis"/>
    <x v="14"/>
    <s v="IT"/>
    <x v="8"/>
    <x v="1"/>
    <d v="2020-04-25T00:00:00"/>
    <n v="0.05"/>
    <s v="Nigeria"/>
    <s v="Ibadan"/>
    <m/>
    <n v="112000"/>
  </r>
  <r>
    <n v="1056"/>
    <s v="Aiden Taylor"/>
    <x v="15"/>
    <s v="Marketing"/>
    <x v="2"/>
    <x v="0"/>
    <d v="2022-06-15T00:00:00"/>
    <n v="0.04"/>
    <s v="India"/>
    <s v="Chennai"/>
    <m/>
    <n v="86000"/>
  </r>
  <r>
    <n v="1057"/>
    <s v="Grace Harris"/>
    <x v="16"/>
    <s v="IT"/>
    <x v="0"/>
    <x v="1"/>
    <d v="2021-07-30T00:00:00"/>
    <n v="3.5000000000000003E-2"/>
    <s v="China"/>
    <s v="Guangzhou"/>
    <m/>
    <n v="98000"/>
  </r>
  <r>
    <n v="1058"/>
    <s v="James Turner"/>
    <x v="17"/>
    <s v="Finance"/>
    <x v="4"/>
    <x v="0"/>
    <d v="2019-09-05T00:00:00"/>
    <n v="0.04"/>
    <s v="Russia"/>
    <s v="Yekaterinburg"/>
    <m/>
    <n v="94000"/>
  </r>
  <r>
    <n v="1059"/>
    <s v="Avery Adams"/>
    <x v="18"/>
    <s v="Operations"/>
    <x v="5"/>
    <x v="1"/>
    <d v="2024-01-08T00:00:00"/>
    <n v="0.05"/>
    <s v="Singapore"/>
    <s v="Singapore"/>
    <m/>
    <n v="108000"/>
  </r>
  <r>
    <n v="1060"/>
    <s v="Isabella Harris"/>
    <x v="19"/>
    <s v="Customer Service"/>
    <x v="6"/>
    <x v="1"/>
    <d v="2021-02-14T00:00:00"/>
    <n v="4.4999999999999998E-2"/>
    <s v="Sweden"/>
    <s v="Malmo"/>
    <m/>
    <n v="7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8A9E8E-2F86-4A84-8337-527F8071B62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4" firstHeaderRow="1" firstDataRow="2" firstDataCol="1"/>
  <pivotFields count="12">
    <pivotField showAll="0"/>
    <pivotField showAll="0"/>
    <pivotField axis="axisRow" showAll="0">
      <items count="21">
        <item x="19"/>
        <item x="6"/>
        <item x="8"/>
        <item x="4"/>
        <item x="17"/>
        <item x="9"/>
        <item x="7"/>
        <item x="13"/>
        <item x="1"/>
        <item x="14"/>
        <item x="10"/>
        <item x="2"/>
        <item x="15"/>
        <item x="5"/>
        <item x="18"/>
        <item x="12"/>
        <item x="3"/>
        <item x="11"/>
        <item x="16"/>
        <item x="0"/>
        <item t="default"/>
      </items>
    </pivotField>
    <pivotField showAll="0"/>
    <pivotField axis="axisRow" showAll="0">
      <items count="10">
        <item sd="0" x="7"/>
        <item sd="0" x="6"/>
        <item sd="0" x="0"/>
        <item sd="0" x="4"/>
        <item sd="0" x="1"/>
        <item sd="0" x="8"/>
        <item sd="0" x="5"/>
        <item sd="0" x="3"/>
        <item sd="0" x="2"/>
        <item t="default" sd="0"/>
      </items>
    </pivotField>
    <pivotField axis="axisCol" showAll="0" sortType="ascending">
      <items count="3">
        <item x="1"/>
        <item x="0"/>
        <item t="default"/>
      </items>
    </pivotField>
    <pivotField numFmtId="14" showAll="0"/>
    <pivotField dataField="1" showAll="0"/>
    <pivotField showAll="0"/>
    <pivotField showAll="0"/>
    <pivotField showAll="0"/>
    <pivotField showAll="0"/>
  </pivotFields>
  <rowFields count="2">
    <field x="4"/>
    <field x="2"/>
  </rowFields>
  <rowItems count="10">
    <i>
      <x/>
    </i>
    <i>
      <x v="1"/>
    </i>
    <i>
      <x v="2"/>
    </i>
    <i>
      <x v="3"/>
    </i>
    <i>
      <x v="4"/>
    </i>
    <i>
      <x v="5"/>
    </i>
    <i>
      <x v="6"/>
    </i>
    <i>
      <x v="7"/>
    </i>
    <i>
      <x v="8"/>
    </i>
    <i t="grand">
      <x/>
    </i>
  </rowItems>
  <colFields count="1">
    <field x="5"/>
  </colFields>
  <colItems count="3">
    <i>
      <x/>
    </i>
    <i>
      <x v="1"/>
    </i>
    <i t="grand">
      <x/>
    </i>
  </colItems>
  <dataFields count="1">
    <dataField name="Sum of Avg Increment Per Year" fld="7" baseField="0" baseItem="0"/>
  </dataFields>
  <chartFormats count="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69AFDB-288A-494E-8A53-228803598C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6" firstHeaderRow="1" firstDataRow="1" firstDataCol="1"/>
  <pivotFields count="8">
    <pivotField numFmtId="14" showAll="0">
      <items count="21">
        <item x="0"/>
        <item x="1"/>
        <item x="2"/>
        <item x="3"/>
        <item x="4"/>
        <item x="5"/>
        <item x="6"/>
        <item x="7"/>
        <item x="8"/>
        <item x="9"/>
        <item x="10"/>
        <item x="11"/>
        <item x="12"/>
        <item x="13"/>
        <item x="14"/>
        <item x="15"/>
        <item x="16"/>
        <item x="17"/>
        <item x="18"/>
        <item x="19"/>
        <item t="default"/>
      </items>
    </pivotField>
    <pivotField axis="axisRow" showAll="0">
      <items count="8">
        <item x="6"/>
        <item x="2"/>
        <item x="1"/>
        <item x="4"/>
        <item x="0"/>
        <item x="5"/>
        <item x="3"/>
        <item t="default"/>
      </items>
    </pivotField>
    <pivotField dataField="1" showAll="0"/>
    <pivotField showAll="0"/>
    <pivotField axis="axisRow" showAll="0">
      <items count="5">
        <item x="2"/>
        <item x="0"/>
        <item x="1"/>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4"/>
    <field x="1"/>
  </rowFields>
  <rowItems count="23">
    <i>
      <x/>
    </i>
    <i r="1">
      <x/>
    </i>
    <i r="1">
      <x v="1"/>
    </i>
    <i r="1">
      <x v="3"/>
    </i>
    <i r="1">
      <x v="4"/>
    </i>
    <i r="1">
      <x v="5"/>
    </i>
    <i>
      <x v="1"/>
    </i>
    <i r="1">
      <x/>
    </i>
    <i r="1">
      <x v="1"/>
    </i>
    <i r="1">
      <x v="2"/>
    </i>
    <i r="1">
      <x v="4"/>
    </i>
    <i r="1">
      <x v="6"/>
    </i>
    <i>
      <x v="2"/>
    </i>
    <i r="1">
      <x v="1"/>
    </i>
    <i r="1">
      <x v="2"/>
    </i>
    <i r="1">
      <x v="3"/>
    </i>
    <i r="1">
      <x v="5"/>
    </i>
    <i>
      <x v="3"/>
    </i>
    <i r="1">
      <x v="3"/>
    </i>
    <i r="1">
      <x v="4"/>
    </i>
    <i r="1">
      <x v="5"/>
    </i>
    <i r="1">
      <x v="6"/>
    </i>
    <i t="grand">
      <x/>
    </i>
  </rowItems>
  <colItems count="1">
    <i/>
  </colItems>
  <dataFields count="1">
    <dataField name="Count of Sub-Categor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39BC64-52A4-4B07-9814-8EF36686E2E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6:R10" firstHeaderRow="1" firstDataRow="2" firstDataCol="1"/>
  <pivotFields count="8">
    <pivotField numFmtId="14" showAll="0">
      <items count="21">
        <item x="0"/>
        <item x="1"/>
        <item x="2"/>
        <item x="3"/>
        <item x="4"/>
        <item x="5"/>
        <item x="6"/>
        <item x="7"/>
        <item x="8"/>
        <item x="9"/>
        <item x="10"/>
        <item x="11"/>
        <item x="12"/>
        <item x="13"/>
        <item x="14"/>
        <item x="15"/>
        <item x="16"/>
        <item x="17"/>
        <item x="18"/>
        <item x="19"/>
        <item t="default"/>
      </items>
    </pivotField>
    <pivotField axis="axisCol" showAll="0">
      <items count="8">
        <item x="6"/>
        <item x="2"/>
        <item x="1"/>
        <item x="4"/>
        <item x="0"/>
        <item x="5"/>
        <item x="3"/>
        <item t="default"/>
      </items>
    </pivotField>
    <pivotField showAll="0">
      <items count="21">
        <item x="9"/>
        <item x="8"/>
        <item x="11"/>
        <item x="17"/>
        <item x="6"/>
        <item x="19"/>
        <item x="0"/>
        <item x="3"/>
        <item x="18"/>
        <item x="7"/>
        <item x="1"/>
        <item x="10"/>
        <item x="5"/>
        <item x="4"/>
        <item x="13"/>
        <item x="16"/>
        <item x="15"/>
        <item x="2"/>
        <item x="14"/>
        <item x="12"/>
        <item t="default"/>
      </items>
    </pivotField>
    <pivotField showAll="0">
      <items count="20">
        <item x="18"/>
        <item x="10"/>
        <item x="1"/>
        <item x="11"/>
        <item x="4"/>
        <item x="12"/>
        <item x="6"/>
        <item x="5"/>
        <item x="14"/>
        <item x="3"/>
        <item x="8"/>
        <item x="16"/>
        <item x="17"/>
        <item x="9"/>
        <item x="0"/>
        <item x="7"/>
        <item x="2"/>
        <item x="13"/>
        <item x="15"/>
        <item t="default"/>
      </items>
    </pivotField>
    <pivotField axis="axisRow" dataField="1" showAll="0">
      <items count="5">
        <item x="2"/>
        <item h="1" x="0"/>
        <item h="1" x="1"/>
        <item h="1" x="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2">
    <field x="7"/>
    <field x="4"/>
  </rowFields>
  <rowItems count="3">
    <i>
      <x v="1"/>
    </i>
    <i>
      <x v="2"/>
    </i>
    <i t="grand">
      <x/>
    </i>
  </rowItems>
  <colFields count="1">
    <field x="1"/>
  </colFields>
  <colItems count="6">
    <i>
      <x/>
    </i>
    <i>
      <x v="1"/>
    </i>
    <i>
      <x v="3"/>
    </i>
    <i>
      <x v="4"/>
    </i>
    <i>
      <x v="5"/>
    </i>
    <i t="grand">
      <x/>
    </i>
  </colItems>
  <dataFields count="1">
    <dataField name="Count of Payment Mode" fld="4" subtotal="count"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D37FDA7-5E40-4CFC-B9B4-55CD1D3F276F}" sourceName="Category">
  <pivotTables>
    <pivotTable tabId="13" name="PivotTable4"/>
  </pivotTables>
  <data>
    <tabular pivotCacheId="265213475">
      <items count="7">
        <i x="6" s="1"/>
        <i x="2" s="1"/>
        <i x="4" s="1"/>
        <i x="0" s="1"/>
        <i x="5" s="1"/>
        <i x="1"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 xr10:uid="{F4D14598-F3F3-4933-8B59-20E757BE043A}" sourceName="Amount">
  <pivotTables>
    <pivotTable tabId="13" name="PivotTable4"/>
  </pivotTables>
  <data>
    <tabular pivotCacheId="265213475">
      <items count="19">
        <i x="18" s="1"/>
        <i x="6" s="1"/>
        <i x="14" s="1"/>
        <i x="2" s="1"/>
        <i x="10" s="1" nd="1"/>
        <i x="1" s="1" nd="1"/>
        <i x="11" s="1" nd="1"/>
        <i x="4" s="1" nd="1"/>
        <i x="12" s="1" nd="1"/>
        <i x="5" s="1" nd="1"/>
        <i x="3" s="1" nd="1"/>
        <i x="8" s="1" nd="1"/>
        <i x="16" s="1" nd="1"/>
        <i x="17" s="1" nd="1"/>
        <i x="9" s="1" nd="1"/>
        <i x="0" s="1" nd="1"/>
        <i x="7" s="1" nd="1"/>
        <i x="13" s="1" nd="1"/>
        <i x="1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E160B4C-2F6A-4360-8D07-2B1B087FC2CD}" sourceName="Payment Mode">
  <pivotTables>
    <pivotTable tabId="13" name="PivotTable4"/>
  </pivotTables>
  <data>
    <tabular pivotCacheId="265213475">
      <items count="4">
        <i x="2" s="1"/>
        <i x="0"/>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1" xr10:uid="{C904C213-3CA7-479A-AC65-9FB77E9D4FAD}" sourceName="Payment Mode">
  <extLst>
    <x:ext xmlns:x15="http://schemas.microsoft.com/office/spreadsheetml/2010/11/main" uri="{2F2917AC-EB37-4324-AD4E-5DD8C200BD13}">
      <x15:tableSlicerCache tableId="10"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A58A006-8937-4C17-B40E-C8CAB919B98B}" cache="Slicer_Category" caption="Category" rowHeight="234950"/>
  <slicer name="Amount" xr10:uid="{46D12D91-5DC4-47B3-BA32-BC39FE765D57}" cache="Slicer_Amount" caption="Amount" rowHeight="234950"/>
  <slicer name="Payment Mode" xr10:uid="{1F4881D3-748B-461C-B724-117317A82F3E}" cache="Slicer_Payment_Mode" caption="Payment Mod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1" xr10:uid="{4D70FA63-5594-4B89-B505-DE6AD90B3B6C}" cache="Slicer_Payment_Mode1" caption="kapil paymnt"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C70D15-37BE-4A37-A0D2-96BFD3DAD2C9}" name="Table1" displayName="Table1" ref="B3:G12" totalsRowShown="0" headerRowDxfId="56">
  <autoFilter ref="B3:G12" xr:uid="{A2C70D15-37BE-4A37-A0D2-96BFD3DAD2C9}"/>
  <tableColumns count="6">
    <tableColumn id="1" xr3:uid="{28ED212E-B0E0-4950-83CF-57E00B65FCC7}" name="Date"/>
    <tableColumn id="2" xr3:uid="{491AB235-4238-4030-957E-EA99F20D471F}" name="Category"/>
    <tableColumn id="3" xr3:uid="{E143B019-9C20-4419-9D48-04720DA81076}" name="sub-category"/>
    <tableColumn id="4" xr3:uid="{0FABE365-DC49-4DFB-A2CC-C5AACE0F3BA4}" name="Price"/>
    <tableColumn id="5" xr3:uid="{091F447A-BA0C-4BC1-B4D7-D3EFDAF3E4B5}" name="Payment mode"/>
    <tableColumn id="6" xr3:uid="{15EC66FF-F4FC-4783-BD93-30DC3024ADDF}" name="Column1"/>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BBFA06-BD6E-436F-8982-FCA601EC3C10}" name="Table3" displayName="Table3" ref="E2:I22" totalsRowShown="0" headerRowDxfId="11">
  <autoFilter ref="E2:I22" xr:uid="{6ABBFA06-BD6E-436F-8982-FCA601EC3C10}"/>
  <sortState xmlns:xlrd2="http://schemas.microsoft.com/office/spreadsheetml/2017/richdata2" ref="E3:I22">
    <sortCondition ref="F3:F22"/>
    <sortCondition ref="H3:H22"/>
  </sortState>
  <tableColumns count="5">
    <tableColumn id="1" xr3:uid="{78D2960C-8C67-4B42-B8FB-B764016430E8}" name="Date" dataDxfId="10"/>
    <tableColumn id="2" xr3:uid="{4E6C1349-EEC2-48BE-902F-CAAF5E1B5456}" name="Category"/>
    <tableColumn id="3" xr3:uid="{64934442-6D43-4339-8B7A-BFFE64371183}" name="Sub-Category"/>
    <tableColumn id="4" xr3:uid="{E062D64F-166A-460E-ADD1-F4F719A6DA01}" name="Amount" dataDxfId="9"/>
    <tableColumn id="5" xr3:uid="{B1A645F4-DD37-421B-9C7D-66961231FAC2}" name="Payment Mode"/>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F44635C-E645-4E10-A886-784EB740EB28}" name="Table8" displayName="Table8" ref="C2:G22" totalsRowShown="0" headerRowDxfId="5">
  <autoFilter ref="C2:G22" xr:uid="{CF44635C-E645-4E10-A886-784EB740EB28}"/>
  <sortState xmlns:xlrd2="http://schemas.microsoft.com/office/spreadsheetml/2017/richdata2" ref="C3:G22">
    <sortCondition descending="1" ref="C2:C22"/>
  </sortState>
  <tableColumns count="5">
    <tableColumn id="1" xr3:uid="{3EEF26A1-0DD2-4414-B0CA-A925E7AAE06C}" name="Date" dataDxfId="4"/>
    <tableColumn id="2" xr3:uid="{F8109B0C-7902-4D4A-B5C3-3EEA6D7610C6}" name="Category"/>
    <tableColumn id="3" xr3:uid="{93CFE8BC-D705-49CD-BD1E-18CD98AD045C}" name="Sub-Category"/>
    <tableColumn id="4" xr3:uid="{8B477A1E-3719-4D3C-A966-096AEE00AB93}" name="Amount"/>
    <tableColumn id="5" xr3:uid="{B851F842-034E-45DD-B7E0-7F04E8049673}" name="Payment Mod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180CA91-0E6D-45C8-97E2-531E48A898CC}" name="Table9" displayName="Table9" ref="C3:G23" totalsRowShown="0" headerRowDxfId="3">
  <autoFilter ref="C3:G23" xr:uid="{A180CA91-0E6D-45C8-97E2-531E48A898CC}"/>
  <tableColumns count="5">
    <tableColumn id="1" xr3:uid="{B980B3E8-2466-4659-AF89-A793C5E651A0}" name="Date" dataDxfId="2"/>
    <tableColumn id="2" xr3:uid="{4C247FDC-2CB5-478C-A4A7-6B853E30CAC3}" name="Category"/>
    <tableColumn id="3" xr3:uid="{3A200618-DDCC-4469-BAE0-E36C3BE7E59E}" name="Sub-Category"/>
    <tableColumn id="4" xr3:uid="{422B40F6-651F-4ABD-8795-A475ECDAB2A6}" name="Amount"/>
    <tableColumn id="5" xr3:uid="{3472C35F-AF4B-4454-A5BC-F3015C537A73}" name="Payment Mod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76E48A6-38CA-4BC7-89B5-75B085B33F37}" name="Table911" displayName="Table911" ref="B2:F22" totalsRowShown="0" headerRowDxfId="1">
  <autoFilter ref="B2:F22" xr:uid="{376E48A6-38CA-4BC7-89B5-75B085B33F37}">
    <filterColumn colId="4">
      <filters>
        <filter val="Cash"/>
        <filter val="Credit Card"/>
        <filter val="PayPal"/>
      </filters>
    </filterColumn>
  </autoFilter>
  <tableColumns count="5">
    <tableColumn id="1" xr3:uid="{A9B12F16-2801-4D2A-B830-C1C4CFE6EA08}" name="Date" dataDxfId="0"/>
    <tableColumn id="2" xr3:uid="{6B35E7A5-660E-4C83-B6C0-ACBBA0F13430}" name="Category"/>
    <tableColumn id="3" xr3:uid="{625264BD-A8CF-4606-BF3A-CE133357BE08}" name="Sub-Category"/>
    <tableColumn id="4" xr3:uid="{1920978E-8F1B-440B-ACF5-0EC50A2B03ED}" name="Amount"/>
    <tableColumn id="5" xr3:uid="{34DE4538-5310-4C35-8E59-2436D1964430}" name="Payment Mo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022BAB-D47F-435C-8EF4-88A57253D52D}" name="Table2" displayName="Table2" ref="E3:W23" totalsRowShown="0" headerRowDxfId="55">
  <autoFilter ref="E3:W23" xr:uid="{BD022BAB-D47F-435C-8EF4-88A57253D52D}"/>
  <tableColumns count="19">
    <tableColumn id="1" xr3:uid="{D8C6FACB-F0DA-4964-92B7-24C7A5F03237}" name="Full name"/>
    <tableColumn id="2" xr3:uid="{9AF660D3-B235-4D35-AB4F-C65A09015FE4}" name="age"/>
    <tableColumn id="3" xr3:uid="{A5FCB2A5-4005-41F9-866D-C34361BCD1E0}" name="gender"/>
    <tableColumn id="4" xr3:uid="{3857686B-2E58-4334-B7FC-0705C41CD2C5}" name="city"/>
    <tableColumn id="5" xr3:uid="{9B6C9F15-F2D9-4746-B159-7558AE0FDC8C}" name="height(inch)"/>
    <tableColumn id="6" xr3:uid="{6331946B-B29F-420E-97A3-831B976245E8}" name="height(cm)"/>
    <tableColumn id="7" xr3:uid="{4451D4DD-4416-4CBD-84AD-D3916BD4ED81}" name="paison"/>
    <tableColumn id="8" xr3:uid="{D8D0F19E-FA78-40D5-8C00-CDAD8013D185}" name="language"/>
    <tableColumn id="9" xr3:uid="{8822E236-66CD-4D68-B153-CDFF9D8A67FF}" name="color"/>
    <tableColumn id="10" xr3:uid="{327A354A-F678-480B-9EAF-2A7C9D3C461A}" name="game"/>
    <tableColumn id="11" xr3:uid="{CD6AE8B4-730D-44F7-8091-E9C18A79B1DB}" name="hobby"/>
    <tableColumn id="12" xr3:uid="{507630F9-174C-426C-90D4-923724AEF336}" name="hobby second"/>
    <tableColumn id="13" xr3:uid="{D3C34740-F577-46C8-BAA1-B6E9345EF800}" name="subject hobby"/>
    <tableColumn id="14" xr3:uid="{62CAA2BB-3634-4236-B8C9-6CC51196D536}" name="hobby third"/>
    <tableColumn id="15" xr3:uid="{01C73161-657B-487B-A184-CD87A620CDC5}" name="pets"/>
    <tableColumn id="16" xr3:uid="{BB2CE912-3447-4935-89A4-FC26F4C2C2E0}" name="game loved"/>
    <tableColumn id="17" xr3:uid="{0CD5965C-A4DB-4C00-B0CA-829BB29803B0}" name="favourt food"/>
    <tableColumn id="18" xr3:uid="{A947D8AE-D4EC-414D-B5D5-925C2FFBE5C1}" name="weather"/>
    <tableColumn id="19" xr3:uid="{32CD779E-0D04-492A-B2FE-22AF76148A4E}" name="weather secon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41A767-76E6-41FD-B295-8EA23D8BF1F7}" name="Table4" displayName="Table4" ref="A1:M22" totalsRowCount="1" headerRowDxfId="54">
  <autoFilter ref="A1:M21" xr:uid="{AB41A767-76E6-41FD-B295-8EA23D8BF1F7}"/>
  <tableColumns count="13">
    <tableColumn id="1" xr3:uid="{4225474B-1DCD-4E62-A9C5-3702E978528C}" name="Date" dataDxfId="53" totalsRowDxfId="52"/>
    <tableColumn id="2" xr3:uid="{61731BB3-1611-4F5F-ACBE-B2B5EBFA0BCF}" name="Category"/>
    <tableColumn id="3" xr3:uid="{7BC57DE5-E8CA-4EDD-9962-94FDEF1E2895}" name="Sub Category"/>
    <tableColumn id="4" xr3:uid="{CD68AC76-0785-4538-9CF1-C01591C2CD14}" name="Amount" dataDxfId="51" totalsRowDxfId="50"/>
    <tableColumn id="5" xr3:uid="{E8F6E1E2-86A5-4DB8-A6EF-F3E00D70C4A6}" name="Payment Mode"/>
    <tableColumn id="6" xr3:uid="{7A5E9CD1-0431-4EF2-907A-541BF7EC19E5}" name="Customer First Name"/>
    <tableColumn id="7" xr3:uid="{93F11B27-703C-461B-9B04-80FEC0C00133}" name="Amount2" dataDxfId="49" totalsRowDxfId="48">
      <calculatedColumnFormula>VALUE(SUBSTITUTE(D2, "$", ""))</calculatedColumnFormula>
    </tableColumn>
    <tableColumn id="13" xr3:uid="{5C99836D-7B15-447D-9462-E84912E110B9}" name="Sum" dataDxfId="47" totalsRowDxfId="46">
      <calculatedColumnFormula>SUM(Table4[Amount2])</calculatedColumnFormula>
    </tableColumn>
    <tableColumn id="8" xr3:uid="{DE9A8BB3-764B-4245-A23B-5B8B0B78FD9A}" name="sumif" dataDxfId="45">
      <calculatedColumnFormula>SUMIF(Table4[Payment Mode],"Cash",Table4[Amount2])</calculatedColumnFormula>
    </tableColumn>
    <tableColumn id="9" xr3:uid="{67A3DF12-FE45-4394-A7B0-082CDF0EE8EC}" name="sumifs" dataDxfId="44">
      <calculatedColumnFormula>SUMIFS(Table4[Amount2],Table4[Payment Mode],"PayPal",Table4[Sub Category],"Movies")</calculatedColumnFormula>
    </tableColumn>
    <tableColumn id="10" xr3:uid="{AB5688FD-11F3-4F1E-B43D-8040BF62FEB1}" name="count" dataDxfId="43">
      <calculatedColumnFormula>COUNT(Table4[Amount2])</calculatedColumnFormula>
    </tableColumn>
    <tableColumn id="11" xr3:uid="{7179FA07-B9AF-401C-AC54-C5A1780F3763}" name="countif" dataDxfId="42">
      <calculatedColumnFormula>COUNTIF(Table4[Payment Mode],"Cash")</calculatedColumnFormula>
    </tableColumn>
    <tableColumn id="12" xr3:uid="{7CF040B9-5914-4681-BFEE-CCF1CB3FDA4E}" name="countfs" dataDxfId="41">
      <calculatedColumnFormula>COUNTIFS(Table4[Payment Mode],"Cash",Table4[Category],"Books")</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8038EA-848A-4D39-A240-DE293C704DB1}" name="Table5" displayName="Table5" ref="D2:L22" totalsRowShown="0" headerRowDxfId="40">
  <autoFilter ref="D2:L22" xr:uid="{198038EA-848A-4D39-A240-DE293C704DB1}"/>
  <tableColumns count="9">
    <tableColumn id="1" xr3:uid="{8C60C846-A340-46BB-AF39-10EA3B6D5E1C}" name="Date" dataDxfId="39"/>
    <tableColumn id="2" xr3:uid="{D41DD2AC-1648-47C6-A1C1-AFD955BDAF0E}" name="Category"/>
    <tableColumn id="3" xr3:uid="{8A6B2863-A824-4994-B4E6-EBA112A17B6B}" name="Sub-Category"/>
    <tableColumn id="4" xr3:uid="{76A80FBC-C328-4539-8CDD-4BAD4229771C}" name="Price"/>
    <tableColumn id="5" xr3:uid="{740A9026-5ECF-42D9-9326-FE9B2476D9C7}" name="Payment Mode"/>
    <tableColumn id="6" xr3:uid="{C4A32BC7-B2DD-4818-A6E5-B774C00C8504}" name="date2"/>
    <tableColumn id="7" xr3:uid="{EE2E5B1F-1CB8-4091-B9F5-6E58F82536F5}" name="sub category"/>
    <tableColumn id="8" xr3:uid="{25C1361F-7CDC-4032-BF39-3FA95B3C3D44}" name="Price2"/>
    <tableColumn id="9" xr3:uid="{CC6251A6-CD5B-4CEA-8026-8F3B3FF21B21}" name="Payment Mode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7AEAE15-2FFF-4AB7-ABED-B89D91B69E5A}" name="Table6" displayName="Table6" ref="A1:L61" totalsRowShown="0" headerRowDxfId="38">
  <autoFilter ref="A1:L61" xr:uid="{B7AEAE15-2FFF-4AB7-ABED-B89D91B69E5A}"/>
  <tableColumns count="12">
    <tableColumn id="1" xr3:uid="{EF89B496-37AF-480F-8A22-E73C5D7B4659}" name="Registration Number"/>
    <tableColumn id="2" xr3:uid="{250A4EBD-8C27-4871-90D1-9F5C7E709A50}" name="Full Name"/>
    <tableColumn id="3" xr3:uid="{8FDEAAA2-EA46-4640-857C-0BE83EB89E2D}" name="Job Title"/>
    <tableColumn id="4" xr3:uid="{86175311-2358-45F1-8E35-D5ED3CD45445}" name="Department"/>
    <tableColumn id="5" xr3:uid="{93C7702B-0138-4E72-9DA8-F2CE84868ADC}" name="Business Unit"/>
    <tableColumn id="6" xr3:uid="{51D8E18E-D4D1-4048-BF8B-17582D4B7C0D}" name="Gender"/>
    <tableColumn id="7" xr3:uid="{E7FBC298-6B97-4FBE-8432-8400427A7031}" name="Hire Date" dataDxfId="37"/>
    <tableColumn id="8" xr3:uid="{8AEF32E7-555E-4609-B307-120D1E0F6B67}" name="Avg Increment Per Year" dataDxfId="36"/>
    <tableColumn id="9" xr3:uid="{DEA964A8-8F35-4931-A62B-19189002BAFB}" name="Country"/>
    <tableColumn id="10" xr3:uid="{E55265BD-54A1-48C2-A1AD-DD4424C4DD3C}" name="City"/>
    <tableColumn id="11" xr3:uid="{9DE552AD-3C14-424B-B732-CF9E4A2564E7}" name="Exit Date"/>
    <tableColumn id="12" xr3:uid="{2A4A98A8-C99E-462A-9FD9-8ED8BCA5FA6F}" name="Annual Sala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1D992A9-0899-44F9-A287-5249A20D1DA7}" name="Table612" displayName="Table612" ref="A2:L62" totalsRowShown="0" headerRowDxfId="35">
  <autoFilter ref="A2:L62" xr:uid="{81D992A9-0899-44F9-A287-5249A20D1DA7}"/>
  <tableColumns count="12">
    <tableColumn id="1" xr3:uid="{0F83FC88-3E80-406A-968C-A18D0E273E3A}" name="Registration Number"/>
    <tableColumn id="2" xr3:uid="{DCBBE10B-CC35-4B43-803B-AB50C22C6315}" name="Full Name"/>
    <tableColumn id="3" xr3:uid="{3948CF00-A9FB-47BB-982D-745DB9ABE7AC}" name="Job Title"/>
    <tableColumn id="4" xr3:uid="{8B516164-F24D-4882-A761-810B01E496BC}" name="Department"/>
    <tableColumn id="5" xr3:uid="{FDF3EB7F-2BCD-461B-9D23-D3D8EBB978D5}" name="Business Unit"/>
    <tableColumn id="6" xr3:uid="{B35C15CF-63BE-4459-BCE1-E3F9B06FCD8B}" name="Gender"/>
    <tableColumn id="7" xr3:uid="{11033A4D-9183-4817-94BF-736171780BB1}" name="Hire Date" dataDxfId="34"/>
    <tableColumn id="8" xr3:uid="{22AE4290-F4C1-44DD-8ACC-570E686DBCA3}" name="Avg Increment Per Year" dataDxfId="33"/>
    <tableColumn id="9" xr3:uid="{2805C4DC-FBC0-4E4B-A4D4-00C3B070BD9C}" name="Country"/>
    <tableColumn id="10" xr3:uid="{0E93986F-D120-4577-9363-A6BBE83452D1}" name="City"/>
    <tableColumn id="11" xr3:uid="{45CC7956-CA2E-43B3-9E1D-3562439EA8D4}" name="Exit Date"/>
    <tableColumn id="12" xr3:uid="{A252CD31-8CF7-453A-B083-2FC26EA0CDCC}" name="Annual Salary"/>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0811181-0E2E-4DF5-A424-8E9F5409A37E}" name="Table61214" displayName="Table61214" ref="A2:L62" totalsRowShown="0" headerRowDxfId="32">
  <autoFilter ref="A2:L62" xr:uid="{30811181-0E2E-4DF5-A424-8E9F5409A37E}"/>
  <tableColumns count="12">
    <tableColumn id="1" xr3:uid="{AFBFDBFF-9936-4EFA-AF41-A0AE99D2EB4D}" name="Registration Number"/>
    <tableColumn id="2" xr3:uid="{DDD9655A-69F3-4EE6-BD43-F5EC558F1221}" name="Full Name"/>
    <tableColumn id="3" xr3:uid="{71FEEE77-3D74-4149-A844-11EA78151A56}" name="Job Title"/>
    <tableColumn id="4" xr3:uid="{48C05A6D-05BA-494B-A63A-A5AC72925C68}" name="Department"/>
    <tableColumn id="5" xr3:uid="{5F3F7063-148A-4972-9AFA-EFE550F754A1}" name="Business Unit"/>
    <tableColumn id="6" xr3:uid="{4D9C6535-CD36-40A6-8859-6FFC4BD0EFCD}" name="Gender"/>
    <tableColumn id="7" xr3:uid="{EF2C64EC-3C71-46C5-9A7A-AA3852F72EBD}" name="Hire Date" dataDxfId="31"/>
    <tableColumn id="8" xr3:uid="{F78018C8-DE87-492C-BB27-30AACA982BC0}" name="Avg Increment Per Year" dataDxfId="30"/>
    <tableColumn id="9" xr3:uid="{53291866-54C8-4A65-8F5F-D6AD7458C74B}" name="Country"/>
    <tableColumn id="10" xr3:uid="{E37E1609-920D-4544-A9EA-DD99F8A9DC55}" name="City"/>
    <tableColumn id="11" xr3:uid="{1CD9048F-E7C6-4876-94D8-0209C6D4BDA2}" name="Exit Date"/>
    <tableColumn id="12" xr3:uid="{80950358-D860-4076-9A65-789646C1461F}" name="Annual Sal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6ED00DC-2A0D-4342-9A77-CD876B08D391}" name="Table61213" displayName="Table61213" ref="A2:L62" totalsRowShown="0" headerRowDxfId="29">
  <autoFilter ref="A2:L62" xr:uid="{06ED00DC-2A0D-4342-9A77-CD876B08D391}"/>
  <tableColumns count="12">
    <tableColumn id="1" xr3:uid="{1B9DEA44-3244-4B86-B04F-7D370FC27701}" name="Registration Number"/>
    <tableColumn id="2" xr3:uid="{DF00692C-4B2D-4D48-BAED-CF632CF8DA01}" name="Full Name"/>
    <tableColumn id="3" xr3:uid="{B0FAF076-D032-4CBB-BE61-C9D4E231D5EA}" name="Job Title"/>
    <tableColumn id="4" xr3:uid="{74F5F6F1-5215-46A5-8B59-5604ACBCD7DA}" name="Department"/>
    <tableColumn id="5" xr3:uid="{D4CBB460-CC93-490B-B7DB-F98C827BAB59}" name="Business Unit"/>
    <tableColumn id="6" xr3:uid="{BFFF6724-3084-499B-A66F-DE294D896BBF}" name="Gender"/>
    <tableColumn id="7" xr3:uid="{85A660D3-31F9-4523-9D3A-69027FE01D7B}" name="Hire Date" dataDxfId="28"/>
    <tableColumn id="8" xr3:uid="{1F1248D6-7919-4424-BB5D-D40F5BB610FE}" name="Avg Increment Per Year" dataDxfId="27"/>
    <tableColumn id="9" xr3:uid="{A63A6C9F-1DF0-422E-8988-C698C5790F4C}" name="Country"/>
    <tableColumn id="10" xr3:uid="{832C4A76-D425-485D-B5D5-30E5CE476483}" name="City"/>
    <tableColumn id="11" xr3:uid="{CE7B9E2F-122D-4F7E-9944-208B4E7311B7}" name="Exit Date"/>
    <tableColumn id="12" xr3:uid="{AEA2ECD1-83D9-4B9E-8067-B494D767BC5B}" name="Annual Salary"/>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66E6FA9-7B3F-4C78-A292-C5B7406615CC}" name="Table7" displayName="Table7" ref="B17:L22" totalsRowShown="0" headerRowDxfId="26" dataDxfId="24" headerRowBorderDxfId="25" tableBorderDxfId="23" totalsRowBorderDxfId="22">
  <autoFilter ref="B17:L22" xr:uid="{566E6FA9-7B3F-4C78-A292-C5B7406615CC}"/>
  <tableColumns count="11">
    <tableColumn id="1" xr3:uid="{D003D232-E93C-41BF-B3C3-93E5FAE99BAA}" name="Full Name" dataDxfId="21"/>
    <tableColumn id="2" xr3:uid="{CD6DD7FD-6440-4DA6-B2F6-8BB13DECBAE4}" name="Job Title" dataDxfId="20"/>
    <tableColumn id="3" xr3:uid="{E30C5500-8757-4F2C-AC93-0466D92F7DF8}" name="Department" dataDxfId="19"/>
    <tableColumn id="4" xr3:uid="{38D55247-0D18-49EF-8AAE-6E2ED6A78927}" name="Business Unit" dataDxfId="18"/>
    <tableColumn id="5" xr3:uid="{0A4A5C5A-7FC7-4AE4-BD60-20006990A6B5}" name="Gender" dataDxfId="17"/>
    <tableColumn id="6" xr3:uid="{7FFA18B4-ACE5-4808-9C12-377373C8484B}" name="Hire Date" dataDxfId="16"/>
    <tableColumn id="7" xr3:uid="{86F3A1AE-E9B1-441F-A1DE-BFD7E1D54BBF}" name="Avg Increment Per Year" dataDxfId="15"/>
    <tableColumn id="8" xr3:uid="{6390653D-69A7-443F-8B46-3787553652D6}" name="Country" dataDxfId="14"/>
    <tableColumn id="9" xr3:uid="{FA848CA8-8186-4B4A-B049-D47554F0149B}" name="City" dataDxfId="13"/>
    <tableColumn id="10" xr3:uid="{7EACE018-7384-4351-A127-2B0FC680F57A}" name="Exit Date"/>
    <tableColumn id="11" xr3:uid="{1D289566-4E42-4DC1-81B3-CBAF2D8C7FBB}" name="Annual Salary"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table" Target="../tables/table11.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07/relationships/slicer" Target="../slicers/slicer1.xml"/></Relationships>
</file>

<file path=xl/worksheets/_rels/sheet1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3.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B204B-9E5F-43D5-8D19-FC50E43FD8EE}">
  <dimension ref="A1:L23"/>
  <sheetViews>
    <sheetView zoomScaleNormal="100" workbookViewId="0">
      <selection activeCell="B3" sqref="B3"/>
    </sheetView>
  </sheetViews>
  <sheetFormatPr defaultRowHeight="14.4" x14ac:dyDescent="0.3"/>
  <cols>
    <col min="2" max="2" width="7.6640625" bestFit="1" customWidth="1"/>
    <col min="3" max="3" width="11.44140625" bestFit="1" customWidth="1"/>
    <col min="4" max="4" width="15.109375" bestFit="1" customWidth="1"/>
    <col min="5" max="5" width="11.44140625" customWidth="1"/>
    <col min="6" max="6" width="20.77734375" customWidth="1"/>
    <col min="9" max="9" width="18.5546875" bestFit="1" customWidth="1"/>
    <col min="10" max="10" width="11" bestFit="1" customWidth="1"/>
    <col min="11" max="11" width="10.6640625" bestFit="1" customWidth="1"/>
  </cols>
  <sheetData>
    <row r="1" spans="1:12" ht="21" x14ac:dyDescent="0.4">
      <c r="A1" s="35" t="s">
        <v>0</v>
      </c>
      <c r="B1" s="35"/>
      <c r="C1" s="35"/>
      <c r="D1" s="35"/>
      <c r="E1" s="35"/>
      <c r="F1" s="35"/>
      <c r="G1" s="35"/>
      <c r="H1" s="35"/>
      <c r="I1" s="35"/>
      <c r="J1" s="35"/>
      <c r="K1" s="35"/>
      <c r="L1" s="35"/>
    </row>
    <row r="3" spans="1:12" s="1" customFormat="1" ht="15.6" x14ac:dyDescent="0.3">
      <c r="B3" s="1" t="s">
        <v>1</v>
      </c>
      <c r="C3" s="1" t="s">
        <v>2</v>
      </c>
      <c r="D3" s="1" t="s">
        <v>3</v>
      </c>
      <c r="E3" s="1" t="s">
        <v>4</v>
      </c>
      <c r="F3" s="1" t="s">
        <v>5</v>
      </c>
      <c r="G3" s="1" t="s">
        <v>77</v>
      </c>
      <c r="I3" s="1" t="s">
        <v>34</v>
      </c>
      <c r="J3" s="1" t="s">
        <v>35</v>
      </c>
      <c r="K3" s="1" t="s">
        <v>36</v>
      </c>
    </row>
    <row r="4" spans="1:12" ht="15" x14ac:dyDescent="0.3">
      <c r="B4" t="s">
        <v>6</v>
      </c>
      <c r="C4" t="s">
        <v>7</v>
      </c>
      <c r="D4" t="s">
        <v>8</v>
      </c>
      <c r="E4">
        <v>300</v>
      </c>
      <c r="F4" t="s">
        <v>9</v>
      </c>
      <c r="I4" s="2" t="s">
        <v>14</v>
      </c>
      <c r="J4" t="s">
        <v>37</v>
      </c>
      <c r="K4" t="s">
        <v>57</v>
      </c>
    </row>
    <row r="5" spans="1:12" ht="15" x14ac:dyDescent="0.3">
      <c r="B5" t="s">
        <v>10</v>
      </c>
      <c r="C5" t="s">
        <v>11</v>
      </c>
      <c r="D5" t="s">
        <v>12</v>
      </c>
      <c r="E5">
        <v>2500</v>
      </c>
      <c r="F5" t="s">
        <v>13</v>
      </c>
      <c r="I5" s="2" t="s">
        <v>15</v>
      </c>
      <c r="J5" t="s">
        <v>38</v>
      </c>
      <c r="K5" t="s">
        <v>58</v>
      </c>
    </row>
    <row r="6" spans="1:12" ht="15" x14ac:dyDescent="0.3">
      <c r="I6" s="2" t="s">
        <v>16</v>
      </c>
      <c r="J6" t="s">
        <v>39</v>
      </c>
      <c r="K6" t="s">
        <v>59</v>
      </c>
    </row>
    <row r="7" spans="1:12" ht="15" x14ac:dyDescent="0.3">
      <c r="I7" s="2" t="s">
        <v>17</v>
      </c>
      <c r="J7" t="s">
        <v>40</v>
      </c>
      <c r="K7" t="s">
        <v>60</v>
      </c>
    </row>
    <row r="8" spans="1:12" ht="15" x14ac:dyDescent="0.3">
      <c r="I8" s="2" t="s">
        <v>18</v>
      </c>
      <c r="J8" t="s">
        <v>41</v>
      </c>
      <c r="K8" t="s">
        <v>61</v>
      </c>
    </row>
    <row r="9" spans="1:12" ht="15" x14ac:dyDescent="0.3">
      <c r="I9" s="2" t="s">
        <v>19</v>
      </c>
      <c r="J9" t="s">
        <v>42</v>
      </c>
      <c r="K9" t="s">
        <v>62</v>
      </c>
    </row>
    <row r="10" spans="1:12" ht="15" x14ac:dyDescent="0.3">
      <c r="I10" s="2" t="s">
        <v>20</v>
      </c>
      <c r="J10" t="s">
        <v>43</v>
      </c>
      <c r="K10" t="s">
        <v>63</v>
      </c>
    </row>
    <row r="11" spans="1:12" ht="15" x14ac:dyDescent="0.3">
      <c r="I11" s="2" t="s">
        <v>21</v>
      </c>
      <c r="J11" t="s">
        <v>44</v>
      </c>
      <c r="K11" t="s">
        <v>64</v>
      </c>
    </row>
    <row r="12" spans="1:12" ht="15" x14ac:dyDescent="0.3">
      <c r="I12" s="2" t="s">
        <v>22</v>
      </c>
      <c r="J12" t="s">
        <v>45</v>
      </c>
      <c r="K12" t="s">
        <v>65</v>
      </c>
    </row>
    <row r="13" spans="1:12" ht="15" x14ac:dyDescent="0.3">
      <c r="I13" s="2" t="s">
        <v>23</v>
      </c>
      <c r="J13" t="s">
        <v>46</v>
      </c>
      <c r="K13" t="s">
        <v>66</v>
      </c>
    </row>
    <row r="14" spans="1:12" ht="15" x14ac:dyDescent="0.3">
      <c r="I14" s="2" t="s">
        <v>24</v>
      </c>
      <c r="J14" t="s">
        <v>47</v>
      </c>
      <c r="K14" t="s">
        <v>67</v>
      </c>
    </row>
    <row r="15" spans="1:12" ht="15" x14ac:dyDescent="0.3">
      <c r="I15" s="2" t="s">
        <v>25</v>
      </c>
      <c r="J15" t="s">
        <v>48</v>
      </c>
      <c r="K15" t="s">
        <v>68</v>
      </c>
    </row>
    <row r="16" spans="1:12" ht="15" x14ac:dyDescent="0.3">
      <c r="I16" s="2" t="s">
        <v>26</v>
      </c>
      <c r="J16" t="s">
        <v>49</v>
      </c>
      <c r="K16" t="s">
        <v>69</v>
      </c>
    </row>
    <row r="17" spans="9:11" ht="15" x14ac:dyDescent="0.3">
      <c r="I17" s="2" t="s">
        <v>27</v>
      </c>
      <c r="J17" t="s">
        <v>50</v>
      </c>
      <c r="K17" t="s">
        <v>70</v>
      </c>
    </row>
    <row r="18" spans="9:11" ht="15" x14ac:dyDescent="0.3">
      <c r="I18" s="2" t="s">
        <v>28</v>
      </c>
      <c r="J18" t="s">
        <v>51</v>
      </c>
      <c r="K18" t="s">
        <v>71</v>
      </c>
    </row>
    <row r="19" spans="9:11" ht="15" x14ac:dyDescent="0.3">
      <c r="I19" s="2" t="s">
        <v>29</v>
      </c>
      <c r="J19" t="s">
        <v>52</v>
      </c>
      <c r="K19" t="s">
        <v>72</v>
      </c>
    </row>
    <row r="20" spans="9:11" ht="15" x14ac:dyDescent="0.3">
      <c r="I20" s="2" t="s">
        <v>30</v>
      </c>
      <c r="J20" t="s">
        <v>53</v>
      </c>
      <c r="K20" t="s">
        <v>73</v>
      </c>
    </row>
    <row r="21" spans="9:11" ht="15" x14ac:dyDescent="0.3">
      <c r="I21" s="2" t="s">
        <v>31</v>
      </c>
      <c r="J21" t="s">
        <v>54</v>
      </c>
      <c r="K21" t="s">
        <v>74</v>
      </c>
    </row>
    <row r="22" spans="9:11" ht="15" x14ac:dyDescent="0.3">
      <c r="I22" s="2" t="s">
        <v>32</v>
      </c>
      <c r="J22" t="s">
        <v>55</v>
      </c>
      <c r="K22" t="s">
        <v>75</v>
      </c>
    </row>
    <row r="23" spans="9:11" ht="15" x14ac:dyDescent="0.3">
      <c r="I23" s="2" t="s">
        <v>33</v>
      </c>
      <c r="J23" t="s">
        <v>56</v>
      </c>
      <c r="K23" t="s">
        <v>76</v>
      </c>
    </row>
  </sheetData>
  <mergeCells count="1">
    <mergeCell ref="A1:L1"/>
  </mergeCells>
  <phoneticPr fontId="4"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527F3-8C6A-44D2-B046-043ECFFE6CE9}">
  <dimension ref="A3:D14"/>
  <sheetViews>
    <sheetView topLeftCell="C1" workbookViewId="0">
      <selection activeCell="L20" sqref="L20"/>
    </sheetView>
  </sheetViews>
  <sheetFormatPr defaultRowHeight="14.4" x14ac:dyDescent="0.3"/>
  <cols>
    <col min="1" max="1" width="27.5546875" bestFit="1" customWidth="1"/>
    <col min="2" max="2" width="15.5546875" bestFit="1" customWidth="1"/>
    <col min="3" max="3" width="6" bestFit="1" customWidth="1"/>
    <col min="4" max="4" width="10.77734375" bestFit="1" customWidth="1"/>
  </cols>
  <sheetData>
    <row r="3" spans="1:4" x14ac:dyDescent="0.3">
      <c r="A3" s="32" t="s">
        <v>576</v>
      </c>
      <c r="B3" s="32" t="s">
        <v>572</v>
      </c>
    </row>
    <row r="4" spans="1:4" x14ac:dyDescent="0.3">
      <c r="A4" s="32" t="s">
        <v>569</v>
      </c>
      <c r="B4" t="s">
        <v>98</v>
      </c>
      <c r="C4" t="s">
        <v>113</v>
      </c>
      <c r="D4" t="s">
        <v>571</v>
      </c>
    </row>
    <row r="5" spans="1:4" x14ac:dyDescent="0.3">
      <c r="A5" s="33" t="s">
        <v>460</v>
      </c>
      <c r="B5">
        <v>0.04</v>
      </c>
      <c r="C5">
        <v>7.5000000000000011E-2</v>
      </c>
      <c r="D5">
        <v>0.11500000000000002</v>
      </c>
    </row>
    <row r="6" spans="1:4" x14ac:dyDescent="0.3">
      <c r="A6" s="33" t="s">
        <v>457</v>
      </c>
      <c r="B6">
        <v>0.13</v>
      </c>
      <c r="C6">
        <v>0.13500000000000001</v>
      </c>
      <c r="D6">
        <v>0.26500000000000001</v>
      </c>
    </row>
    <row r="7" spans="1:4" x14ac:dyDescent="0.3">
      <c r="A7" s="33" t="s">
        <v>443</v>
      </c>
      <c r="B7">
        <v>0.18500000000000003</v>
      </c>
      <c r="C7">
        <v>0.05</v>
      </c>
      <c r="D7">
        <v>0.23500000000000004</v>
      </c>
    </row>
    <row r="8" spans="1:4" x14ac:dyDescent="0.3">
      <c r="A8" s="33" t="s">
        <v>175</v>
      </c>
      <c r="B8">
        <v>0.17499999999999999</v>
      </c>
      <c r="C8">
        <v>0.21000000000000002</v>
      </c>
      <c r="D8">
        <v>0.38500000000000001</v>
      </c>
    </row>
    <row r="9" spans="1:4" x14ac:dyDescent="0.3">
      <c r="A9" s="33" t="s">
        <v>445</v>
      </c>
      <c r="B9">
        <v>7.0000000000000007E-2</v>
      </c>
      <c r="C9">
        <v>0.15</v>
      </c>
      <c r="D9">
        <v>0.22</v>
      </c>
    </row>
    <row r="10" spans="1:4" x14ac:dyDescent="0.3">
      <c r="A10" s="33" t="s">
        <v>463</v>
      </c>
      <c r="B10">
        <v>0.2</v>
      </c>
      <c r="C10">
        <v>0.11</v>
      </c>
      <c r="D10">
        <v>0.31</v>
      </c>
    </row>
    <row r="11" spans="1:4" x14ac:dyDescent="0.3">
      <c r="A11" s="33" t="s">
        <v>347</v>
      </c>
      <c r="B11">
        <v>0.185</v>
      </c>
      <c r="C11">
        <v>7.5000000000000011E-2</v>
      </c>
      <c r="D11">
        <v>0.26</v>
      </c>
    </row>
    <row r="12" spans="1:4" x14ac:dyDescent="0.3">
      <c r="A12" s="33" t="s">
        <v>450</v>
      </c>
      <c r="B12">
        <v>0.15</v>
      </c>
      <c r="C12">
        <v>0.155</v>
      </c>
      <c r="D12">
        <v>0.30499999999999999</v>
      </c>
    </row>
    <row r="13" spans="1:4" x14ac:dyDescent="0.3">
      <c r="A13" s="33" t="s">
        <v>339</v>
      </c>
      <c r="B13">
        <v>0.27</v>
      </c>
      <c r="C13">
        <v>0.26</v>
      </c>
      <c r="D13">
        <v>0.53</v>
      </c>
    </row>
    <row r="14" spans="1:4" x14ac:dyDescent="0.3">
      <c r="A14" s="33" t="s">
        <v>571</v>
      </c>
      <c r="B14">
        <v>1.405</v>
      </c>
      <c r="C14">
        <v>1.22</v>
      </c>
      <c r="D14">
        <v>2.625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635A7-2568-4311-A770-2AAD82D76C42}">
  <dimension ref="A2:L62"/>
  <sheetViews>
    <sheetView tabSelected="1" workbookViewId="0">
      <selection activeCell="A2" sqref="A2:L62"/>
    </sheetView>
  </sheetViews>
  <sheetFormatPr defaultRowHeight="14.4" x14ac:dyDescent="0.3"/>
  <cols>
    <col min="1" max="1" width="20.77734375" bestFit="1" customWidth="1"/>
    <col min="2" max="2" width="14.6640625" bestFit="1" customWidth="1"/>
    <col min="3" max="3" width="28.21875" bestFit="1" customWidth="1"/>
    <col min="4" max="4" width="23.5546875" bestFit="1" customWidth="1"/>
    <col min="6" max="6" width="9.33203125" bestFit="1" customWidth="1"/>
    <col min="7" max="7" width="10.88671875" bestFit="1" customWidth="1"/>
    <col min="8" max="8" width="23.109375" bestFit="1" customWidth="1"/>
    <col min="9" max="9" width="14" bestFit="1" customWidth="1"/>
    <col min="10" max="10" width="12.44140625" bestFit="1" customWidth="1"/>
    <col min="11" max="11" width="10.5546875" bestFit="1" customWidth="1"/>
    <col min="12" max="12" width="14.77734375" bestFit="1" customWidth="1"/>
  </cols>
  <sheetData>
    <row r="2" spans="1:12" x14ac:dyDescent="0.3">
      <c r="A2" s="4" t="s">
        <v>437</v>
      </c>
      <c r="B2" s="4" t="s">
        <v>319</v>
      </c>
      <c r="C2" s="4" t="s">
        <v>323</v>
      </c>
      <c r="D2" s="4" t="s">
        <v>320</v>
      </c>
      <c r="E2" s="4" t="s">
        <v>438</v>
      </c>
      <c r="F2" s="4" t="s">
        <v>321</v>
      </c>
      <c r="G2" s="4" t="s">
        <v>324</v>
      </c>
      <c r="H2" s="4" t="s">
        <v>439</v>
      </c>
      <c r="I2" s="4" t="s">
        <v>325</v>
      </c>
      <c r="J2" s="4" t="s">
        <v>440</v>
      </c>
      <c r="K2" s="4" t="s">
        <v>441</v>
      </c>
      <c r="L2" s="4" t="s">
        <v>442</v>
      </c>
    </row>
    <row r="3" spans="1:12" x14ac:dyDescent="0.3">
      <c r="A3">
        <v>1001</v>
      </c>
      <c r="B3" t="s">
        <v>326</v>
      </c>
      <c r="C3" t="s">
        <v>184</v>
      </c>
      <c r="D3" t="s">
        <v>336</v>
      </c>
      <c r="E3" t="s">
        <v>443</v>
      </c>
      <c r="F3" t="s">
        <v>113</v>
      </c>
      <c r="G3" s="3">
        <v>43845</v>
      </c>
      <c r="H3" s="18">
        <v>0.05</v>
      </c>
      <c r="I3" t="s">
        <v>327</v>
      </c>
      <c r="J3" t="s">
        <v>99</v>
      </c>
      <c r="L3">
        <v>95000</v>
      </c>
    </row>
    <row r="4" spans="1:12" x14ac:dyDescent="0.3">
      <c r="A4">
        <v>1002</v>
      </c>
      <c r="B4" t="s">
        <v>444</v>
      </c>
      <c r="C4" t="s">
        <v>330</v>
      </c>
      <c r="D4" t="s">
        <v>329</v>
      </c>
      <c r="E4" t="s">
        <v>445</v>
      </c>
      <c r="F4" t="s">
        <v>98</v>
      </c>
      <c r="G4" s="3">
        <v>43699</v>
      </c>
      <c r="H4" s="18">
        <v>0.03</v>
      </c>
      <c r="I4" t="s">
        <v>331</v>
      </c>
      <c r="J4" t="s">
        <v>446</v>
      </c>
      <c r="K4" s="3">
        <v>44743</v>
      </c>
      <c r="L4">
        <v>75000</v>
      </c>
    </row>
    <row r="5" spans="1:12" x14ac:dyDescent="0.3">
      <c r="A5">
        <v>1003</v>
      </c>
      <c r="B5" t="s">
        <v>447</v>
      </c>
      <c r="C5" t="s">
        <v>333</v>
      </c>
      <c r="D5" t="s">
        <v>143</v>
      </c>
      <c r="E5" t="s">
        <v>339</v>
      </c>
      <c r="F5" t="s">
        <v>113</v>
      </c>
      <c r="G5" s="3">
        <v>44237</v>
      </c>
      <c r="H5" s="18">
        <v>0.04</v>
      </c>
      <c r="I5" t="s">
        <v>334</v>
      </c>
      <c r="J5" t="s">
        <v>448</v>
      </c>
      <c r="L5">
        <v>105000</v>
      </c>
    </row>
    <row r="6" spans="1:12" x14ac:dyDescent="0.3">
      <c r="A6">
        <v>1004</v>
      </c>
      <c r="B6" t="s">
        <v>449</v>
      </c>
      <c r="C6" t="s">
        <v>344</v>
      </c>
      <c r="D6" t="s">
        <v>343</v>
      </c>
      <c r="E6" t="s">
        <v>450</v>
      </c>
      <c r="F6" t="s">
        <v>98</v>
      </c>
      <c r="G6" s="3">
        <v>44140</v>
      </c>
      <c r="H6" s="18">
        <v>0.06</v>
      </c>
      <c r="I6" t="s">
        <v>337</v>
      </c>
      <c r="J6" t="s">
        <v>451</v>
      </c>
      <c r="L6">
        <v>85000</v>
      </c>
    </row>
    <row r="7" spans="1:12" x14ac:dyDescent="0.3">
      <c r="A7">
        <v>1005</v>
      </c>
      <c r="B7" t="s">
        <v>332</v>
      </c>
      <c r="C7" t="s">
        <v>452</v>
      </c>
      <c r="D7" t="s">
        <v>175</v>
      </c>
      <c r="E7" t="s">
        <v>175</v>
      </c>
      <c r="F7" t="s">
        <v>113</v>
      </c>
      <c r="G7" s="3">
        <v>43634</v>
      </c>
      <c r="H7" s="18">
        <v>0.05</v>
      </c>
      <c r="I7" t="s">
        <v>341</v>
      </c>
      <c r="J7" t="s">
        <v>453</v>
      </c>
      <c r="K7" s="3">
        <v>45031</v>
      </c>
      <c r="L7">
        <v>90000</v>
      </c>
    </row>
    <row r="8" spans="1:12" x14ac:dyDescent="0.3">
      <c r="A8">
        <v>1006</v>
      </c>
      <c r="B8" t="s">
        <v>454</v>
      </c>
      <c r="C8" t="s">
        <v>373</v>
      </c>
      <c r="D8" t="s">
        <v>347</v>
      </c>
      <c r="E8" t="s">
        <v>347</v>
      </c>
      <c r="F8" t="s">
        <v>98</v>
      </c>
      <c r="G8" s="3">
        <v>44640</v>
      </c>
      <c r="H8" s="19">
        <v>3.5000000000000003E-2</v>
      </c>
      <c r="I8" t="s">
        <v>345</v>
      </c>
      <c r="J8" t="s">
        <v>455</v>
      </c>
      <c r="L8">
        <v>80000</v>
      </c>
    </row>
    <row r="9" spans="1:12" x14ac:dyDescent="0.3">
      <c r="A9">
        <v>1007</v>
      </c>
      <c r="B9" t="s">
        <v>456</v>
      </c>
      <c r="C9" t="s">
        <v>352</v>
      </c>
      <c r="D9" t="s">
        <v>351</v>
      </c>
      <c r="E9" t="s">
        <v>457</v>
      </c>
      <c r="F9" t="s">
        <v>113</v>
      </c>
      <c r="G9" s="3">
        <v>44318</v>
      </c>
      <c r="H9" s="19">
        <v>4.4999999999999998E-2</v>
      </c>
      <c r="I9" t="s">
        <v>349</v>
      </c>
      <c r="J9" t="s">
        <v>458</v>
      </c>
      <c r="L9">
        <v>72000</v>
      </c>
    </row>
    <row r="10" spans="1:12" x14ac:dyDescent="0.3">
      <c r="A10">
        <v>1008</v>
      </c>
      <c r="B10" t="s">
        <v>459</v>
      </c>
      <c r="C10" t="s">
        <v>129</v>
      </c>
      <c r="D10" t="s">
        <v>143</v>
      </c>
      <c r="E10" t="s">
        <v>460</v>
      </c>
      <c r="F10" t="s">
        <v>98</v>
      </c>
      <c r="G10" s="3">
        <v>44066</v>
      </c>
      <c r="H10" s="18">
        <v>0.04</v>
      </c>
      <c r="I10" t="s">
        <v>353</v>
      </c>
      <c r="J10" t="s">
        <v>461</v>
      </c>
      <c r="K10" s="3">
        <v>44895</v>
      </c>
      <c r="L10">
        <v>82000</v>
      </c>
    </row>
    <row r="11" spans="1:12" x14ac:dyDescent="0.3">
      <c r="A11">
        <v>1009</v>
      </c>
      <c r="B11" t="s">
        <v>462</v>
      </c>
      <c r="C11" t="s">
        <v>355</v>
      </c>
      <c r="D11" t="s">
        <v>336</v>
      </c>
      <c r="E11" t="s">
        <v>463</v>
      </c>
      <c r="F11" t="s">
        <v>113</v>
      </c>
      <c r="G11" s="3">
        <v>43713</v>
      </c>
      <c r="H11" s="18">
        <v>0.06</v>
      </c>
      <c r="I11" t="s">
        <v>356</v>
      </c>
      <c r="J11" t="s">
        <v>464</v>
      </c>
      <c r="L11">
        <v>95000</v>
      </c>
    </row>
    <row r="12" spans="1:12" x14ac:dyDescent="0.3">
      <c r="A12">
        <v>1010</v>
      </c>
      <c r="B12" t="s">
        <v>465</v>
      </c>
      <c r="C12" t="s">
        <v>358</v>
      </c>
      <c r="D12" t="s">
        <v>175</v>
      </c>
      <c r="E12" t="s">
        <v>175</v>
      </c>
      <c r="F12" t="s">
        <v>98</v>
      </c>
      <c r="G12" s="3">
        <v>45213</v>
      </c>
      <c r="H12" s="19">
        <v>3.5000000000000003E-2</v>
      </c>
      <c r="I12" t="s">
        <v>359</v>
      </c>
      <c r="J12" t="s">
        <v>466</v>
      </c>
      <c r="L12">
        <v>110000</v>
      </c>
    </row>
    <row r="13" spans="1:12" x14ac:dyDescent="0.3">
      <c r="A13">
        <v>1011</v>
      </c>
      <c r="B13" t="s">
        <v>467</v>
      </c>
      <c r="C13" t="s">
        <v>361</v>
      </c>
      <c r="D13" t="s">
        <v>143</v>
      </c>
      <c r="E13" t="s">
        <v>339</v>
      </c>
      <c r="F13" t="s">
        <v>98</v>
      </c>
      <c r="G13" s="3">
        <v>44530</v>
      </c>
      <c r="H13" s="18">
        <v>0.04</v>
      </c>
      <c r="I13" t="s">
        <v>362</v>
      </c>
      <c r="J13" t="s">
        <v>468</v>
      </c>
      <c r="L13">
        <v>88000</v>
      </c>
    </row>
    <row r="14" spans="1:12" x14ac:dyDescent="0.3">
      <c r="A14">
        <v>1012</v>
      </c>
      <c r="B14" t="s">
        <v>469</v>
      </c>
      <c r="C14" t="s">
        <v>364</v>
      </c>
      <c r="D14" t="s">
        <v>339</v>
      </c>
      <c r="E14" t="s">
        <v>339</v>
      </c>
      <c r="F14" t="s">
        <v>113</v>
      </c>
      <c r="G14" s="3">
        <v>44177</v>
      </c>
      <c r="H14" s="18">
        <v>0.05</v>
      </c>
      <c r="I14" t="s">
        <v>365</v>
      </c>
      <c r="J14" t="s">
        <v>470</v>
      </c>
      <c r="K14" s="3">
        <v>45376</v>
      </c>
      <c r="L14">
        <v>100000</v>
      </c>
    </row>
    <row r="15" spans="1:12" x14ac:dyDescent="0.3">
      <c r="A15">
        <v>1013</v>
      </c>
      <c r="B15" t="s">
        <v>471</v>
      </c>
      <c r="C15" t="s">
        <v>367</v>
      </c>
      <c r="D15" t="s">
        <v>343</v>
      </c>
      <c r="E15" t="s">
        <v>450</v>
      </c>
      <c r="F15" t="s">
        <v>98</v>
      </c>
      <c r="G15" s="3">
        <v>44569</v>
      </c>
      <c r="H15" s="18">
        <v>0.03</v>
      </c>
      <c r="I15" t="s">
        <v>368</v>
      </c>
      <c r="J15" t="s">
        <v>472</v>
      </c>
      <c r="L15">
        <v>92000</v>
      </c>
    </row>
    <row r="16" spans="1:12" x14ac:dyDescent="0.3">
      <c r="A16">
        <v>1014</v>
      </c>
      <c r="B16" t="s">
        <v>473</v>
      </c>
      <c r="C16" t="s">
        <v>370</v>
      </c>
      <c r="D16" t="s">
        <v>329</v>
      </c>
      <c r="E16" t="s">
        <v>445</v>
      </c>
      <c r="F16" t="s">
        <v>113</v>
      </c>
      <c r="G16" s="3">
        <v>45339</v>
      </c>
      <c r="H16" s="19">
        <v>4.4999999999999998E-2</v>
      </c>
      <c r="I16" t="s">
        <v>371</v>
      </c>
      <c r="J16" t="s">
        <v>474</v>
      </c>
      <c r="L16">
        <v>98000</v>
      </c>
    </row>
    <row r="17" spans="1:12" x14ac:dyDescent="0.3">
      <c r="A17">
        <v>1015</v>
      </c>
      <c r="B17" t="s">
        <v>475</v>
      </c>
      <c r="C17" t="s">
        <v>379</v>
      </c>
      <c r="D17" t="s">
        <v>336</v>
      </c>
      <c r="E17" t="s">
        <v>463</v>
      </c>
      <c r="F17" t="s">
        <v>98</v>
      </c>
      <c r="G17" s="3">
        <v>43915</v>
      </c>
      <c r="H17" s="18">
        <v>0.05</v>
      </c>
      <c r="I17" t="s">
        <v>374</v>
      </c>
      <c r="J17" t="s">
        <v>476</v>
      </c>
      <c r="L17">
        <v>105000</v>
      </c>
    </row>
    <row r="18" spans="1:12" x14ac:dyDescent="0.3">
      <c r="A18">
        <v>1016</v>
      </c>
      <c r="B18" t="s">
        <v>477</v>
      </c>
      <c r="C18" t="s">
        <v>142</v>
      </c>
      <c r="D18" t="s">
        <v>143</v>
      </c>
      <c r="E18" t="s">
        <v>339</v>
      </c>
      <c r="F18" t="s">
        <v>113</v>
      </c>
      <c r="G18" s="3">
        <v>43564</v>
      </c>
      <c r="H18" s="18">
        <v>0.04</v>
      </c>
      <c r="I18" t="s">
        <v>377</v>
      </c>
      <c r="J18" t="s">
        <v>478</v>
      </c>
      <c r="K18" s="3">
        <v>44907</v>
      </c>
      <c r="L18">
        <v>82000</v>
      </c>
    </row>
    <row r="19" spans="1:12" x14ac:dyDescent="0.3">
      <c r="A19">
        <v>1017</v>
      </c>
      <c r="B19" t="s">
        <v>479</v>
      </c>
      <c r="C19" t="s">
        <v>164</v>
      </c>
      <c r="D19" t="s">
        <v>336</v>
      </c>
      <c r="E19" t="s">
        <v>443</v>
      </c>
      <c r="F19" t="s">
        <v>98</v>
      </c>
      <c r="G19" s="3">
        <v>44697</v>
      </c>
      <c r="H19" s="19">
        <v>3.5000000000000003E-2</v>
      </c>
      <c r="I19" t="s">
        <v>380</v>
      </c>
      <c r="J19" t="s">
        <v>480</v>
      </c>
      <c r="L19">
        <v>90000</v>
      </c>
    </row>
    <row r="20" spans="1:12" x14ac:dyDescent="0.3">
      <c r="A20">
        <v>1018</v>
      </c>
      <c r="B20" t="s">
        <v>481</v>
      </c>
      <c r="C20" t="s">
        <v>174</v>
      </c>
      <c r="D20" t="s">
        <v>175</v>
      </c>
      <c r="E20" t="s">
        <v>175</v>
      </c>
      <c r="F20" t="s">
        <v>113</v>
      </c>
      <c r="G20" s="3">
        <v>45465</v>
      </c>
      <c r="H20" s="18">
        <v>0.04</v>
      </c>
      <c r="I20" t="s">
        <v>382</v>
      </c>
      <c r="J20" t="s">
        <v>482</v>
      </c>
      <c r="L20">
        <v>95000</v>
      </c>
    </row>
    <row r="21" spans="1:12" x14ac:dyDescent="0.3">
      <c r="A21">
        <v>1019</v>
      </c>
      <c r="B21" t="s">
        <v>483</v>
      </c>
      <c r="C21" t="s">
        <v>348</v>
      </c>
      <c r="D21" t="s">
        <v>347</v>
      </c>
      <c r="E21" t="s">
        <v>347</v>
      </c>
      <c r="F21" t="s">
        <v>98</v>
      </c>
      <c r="G21" s="3">
        <v>43676</v>
      </c>
      <c r="H21" s="18">
        <v>0.05</v>
      </c>
      <c r="I21" t="s">
        <v>384</v>
      </c>
      <c r="J21" t="s">
        <v>384</v>
      </c>
      <c r="K21" s="3">
        <v>45174</v>
      </c>
      <c r="L21">
        <v>110000</v>
      </c>
    </row>
    <row r="22" spans="1:12" x14ac:dyDescent="0.3">
      <c r="A22">
        <v>1020</v>
      </c>
      <c r="B22" t="s">
        <v>484</v>
      </c>
      <c r="C22" t="s">
        <v>376</v>
      </c>
      <c r="D22" t="s">
        <v>351</v>
      </c>
      <c r="E22" t="s">
        <v>457</v>
      </c>
      <c r="F22" t="s">
        <v>113</v>
      </c>
      <c r="G22" s="3">
        <v>44413</v>
      </c>
      <c r="H22" s="19">
        <v>4.4999999999999998E-2</v>
      </c>
      <c r="I22" t="s">
        <v>387</v>
      </c>
      <c r="J22" t="s">
        <v>485</v>
      </c>
      <c r="L22">
        <v>78000</v>
      </c>
    </row>
    <row r="23" spans="1:12" x14ac:dyDescent="0.3">
      <c r="A23">
        <v>1021</v>
      </c>
      <c r="B23" t="s">
        <v>486</v>
      </c>
      <c r="C23" t="s">
        <v>184</v>
      </c>
      <c r="D23" t="s">
        <v>336</v>
      </c>
      <c r="E23" t="s">
        <v>443</v>
      </c>
      <c r="F23" t="s">
        <v>98</v>
      </c>
      <c r="G23" s="3">
        <v>44806</v>
      </c>
      <c r="H23" s="18">
        <v>0.04</v>
      </c>
      <c r="I23" t="s">
        <v>327</v>
      </c>
      <c r="J23" t="s">
        <v>114</v>
      </c>
      <c r="L23">
        <v>100000</v>
      </c>
    </row>
    <row r="24" spans="1:12" x14ac:dyDescent="0.3">
      <c r="A24">
        <v>1022</v>
      </c>
      <c r="B24" t="s">
        <v>487</v>
      </c>
      <c r="C24" t="s">
        <v>330</v>
      </c>
      <c r="D24" t="s">
        <v>329</v>
      </c>
      <c r="E24" t="s">
        <v>445</v>
      </c>
      <c r="F24" t="s">
        <v>113</v>
      </c>
      <c r="G24" s="3">
        <v>43838</v>
      </c>
      <c r="H24" s="18">
        <v>0.03</v>
      </c>
      <c r="I24" t="s">
        <v>331</v>
      </c>
      <c r="J24" t="s">
        <v>488</v>
      </c>
      <c r="L24">
        <v>72000</v>
      </c>
    </row>
    <row r="25" spans="1:12" x14ac:dyDescent="0.3">
      <c r="A25">
        <v>1023</v>
      </c>
      <c r="B25" t="s">
        <v>489</v>
      </c>
      <c r="C25" t="s">
        <v>333</v>
      </c>
      <c r="D25" t="s">
        <v>143</v>
      </c>
      <c r="E25" t="s">
        <v>339</v>
      </c>
      <c r="F25" t="s">
        <v>98</v>
      </c>
      <c r="G25" s="3">
        <v>43819</v>
      </c>
      <c r="H25" s="18">
        <v>0.05</v>
      </c>
      <c r="I25" t="s">
        <v>334</v>
      </c>
      <c r="J25" t="s">
        <v>490</v>
      </c>
      <c r="L25">
        <v>105000</v>
      </c>
    </row>
    <row r="26" spans="1:12" x14ac:dyDescent="0.3">
      <c r="A26">
        <v>1024</v>
      </c>
      <c r="B26" t="s">
        <v>491</v>
      </c>
      <c r="C26" t="s">
        <v>344</v>
      </c>
      <c r="D26" t="s">
        <v>343</v>
      </c>
      <c r="E26" t="s">
        <v>450</v>
      </c>
      <c r="F26" t="s">
        <v>113</v>
      </c>
      <c r="G26" s="3">
        <v>45137</v>
      </c>
      <c r="H26" s="18">
        <v>0.06</v>
      </c>
      <c r="I26" t="s">
        <v>337</v>
      </c>
      <c r="J26" t="s">
        <v>492</v>
      </c>
      <c r="L26">
        <v>87000</v>
      </c>
    </row>
    <row r="27" spans="1:12" x14ac:dyDescent="0.3">
      <c r="A27">
        <v>1025</v>
      </c>
      <c r="B27" t="s">
        <v>493</v>
      </c>
      <c r="C27" t="s">
        <v>452</v>
      </c>
      <c r="D27" t="s">
        <v>175</v>
      </c>
      <c r="E27" t="s">
        <v>175</v>
      </c>
      <c r="F27" t="s">
        <v>98</v>
      </c>
      <c r="G27" s="3">
        <v>44778</v>
      </c>
      <c r="H27" s="18">
        <v>0.05</v>
      </c>
      <c r="I27" t="s">
        <v>341</v>
      </c>
      <c r="J27" t="s">
        <v>494</v>
      </c>
      <c r="L27">
        <v>92000</v>
      </c>
    </row>
    <row r="28" spans="1:12" x14ac:dyDescent="0.3">
      <c r="A28">
        <v>1026</v>
      </c>
      <c r="B28" t="s">
        <v>495</v>
      </c>
      <c r="C28" t="s">
        <v>373</v>
      </c>
      <c r="D28" t="s">
        <v>347</v>
      </c>
      <c r="E28" t="s">
        <v>347</v>
      </c>
      <c r="F28" t="s">
        <v>113</v>
      </c>
      <c r="G28" s="3">
        <v>44259</v>
      </c>
      <c r="H28" s="18">
        <v>0.04</v>
      </c>
      <c r="I28" t="s">
        <v>345</v>
      </c>
      <c r="J28" t="s">
        <v>496</v>
      </c>
      <c r="L28">
        <v>79000</v>
      </c>
    </row>
    <row r="29" spans="1:12" x14ac:dyDescent="0.3">
      <c r="A29">
        <v>1027</v>
      </c>
      <c r="B29" t="s">
        <v>459</v>
      </c>
      <c r="C29" t="s">
        <v>352</v>
      </c>
      <c r="D29" t="s">
        <v>351</v>
      </c>
      <c r="E29" t="s">
        <v>457</v>
      </c>
      <c r="F29" t="s">
        <v>98</v>
      </c>
      <c r="G29" s="3">
        <v>43979</v>
      </c>
      <c r="H29" s="19">
        <v>4.4999999999999998E-2</v>
      </c>
      <c r="I29" t="s">
        <v>349</v>
      </c>
      <c r="J29" t="s">
        <v>497</v>
      </c>
      <c r="L29">
        <v>75000</v>
      </c>
    </row>
    <row r="30" spans="1:12" x14ac:dyDescent="0.3">
      <c r="A30">
        <v>1028</v>
      </c>
      <c r="B30" t="s">
        <v>498</v>
      </c>
      <c r="C30" t="s">
        <v>129</v>
      </c>
      <c r="D30" t="s">
        <v>143</v>
      </c>
      <c r="E30" t="s">
        <v>460</v>
      </c>
      <c r="F30" t="s">
        <v>113</v>
      </c>
      <c r="G30" s="3">
        <v>43768</v>
      </c>
      <c r="H30" s="19">
        <v>3.5000000000000003E-2</v>
      </c>
      <c r="I30" t="s">
        <v>353</v>
      </c>
      <c r="J30" t="s">
        <v>499</v>
      </c>
      <c r="K30" s="3">
        <v>45428</v>
      </c>
      <c r="L30">
        <v>82000</v>
      </c>
    </row>
    <row r="31" spans="1:12" x14ac:dyDescent="0.3">
      <c r="A31">
        <v>1029</v>
      </c>
      <c r="B31" t="s">
        <v>500</v>
      </c>
      <c r="C31" t="s">
        <v>355</v>
      </c>
      <c r="D31" t="s">
        <v>336</v>
      </c>
      <c r="E31" t="s">
        <v>463</v>
      </c>
      <c r="F31" t="s">
        <v>98</v>
      </c>
      <c r="G31" s="3">
        <v>44880</v>
      </c>
      <c r="H31" s="18">
        <v>0.05</v>
      </c>
      <c r="I31" t="s">
        <v>356</v>
      </c>
      <c r="J31" t="s">
        <v>501</v>
      </c>
      <c r="L31">
        <v>96000</v>
      </c>
    </row>
    <row r="32" spans="1:12" x14ac:dyDescent="0.3">
      <c r="A32">
        <v>1030</v>
      </c>
      <c r="B32" t="s">
        <v>502</v>
      </c>
      <c r="C32" t="s">
        <v>358</v>
      </c>
      <c r="D32" t="s">
        <v>175</v>
      </c>
      <c r="E32" t="s">
        <v>175</v>
      </c>
      <c r="F32" t="s">
        <v>98</v>
      </c>
      <c r="G32" s="3">
        <v>44311</v>
      </c>
      <c r="H32" s="18">
        <v>0.04</v>
      </c>
      <c r="I32" t="s">
        <v>359</v>
      </c>
      <c r="J32" t="s">
        <v>503</v>
      </c>
      <c r="L32">
        <v>112000</v>
      </c>
    </row>
    <row r="33" spans="1:12" x14ac:dyDescent="0.3">
      <c r="A33">
        <v>1031</v>
      </c>
      <c r="B33" t="s">
        <v>504</v>
      </c>
      <c r="C33" t="s">
        <v>361</v>
      </c>
      <c r="D33" t="s">
        <v>143</v>
      </c>
      <c r="E33" t="s">
        <v>339</v>
      </c>
      <c r="F33" t="s">
        <v>113</v>
      </c>
      <c r="G33" s="3">
        <v>43997</v>
      </c>
      <c r="H33" s="18">
        <v>0.04</v>
      </c>
      <c r="I33" t="s">
        <v>362</v>
      </c>
      <c r="J33" t="s">
        <v>505</v>
      </c>
      <c r="L33">
        <v>86000</v>
      </c>
    </row>
    <row r="34" spans="1:12" x14ac:dyDescent="0.3">
      <c r="A34">
        <v>1032</v>
      </c>
      <c r="B34" t="s">
        <v>506</v>
      </c>
      <c r="C34" t="s">
        <v>364</v>
      </c>
      <c r="D34" t="s">
        <v>339</v>
      </c>
      <c r="E34" t="s">
        <v>339</v>
      </c>
      <c r="F34" t="s">
        <v>98</v>
      </c>
      <c r="G34" s="3">
        <v>43510</v>
      </c>
      <c r="H34" s="18">
        <v>0.05</v>
      </c>
      <c r="I34" t="s">
        <v>365</v>
      </c>
      <c r="J34" t="s">
        <v>507</v>
      </c>
      <c r="K34" s="3">
        <v>45005</v>
      </c>
      <c r="L34">
        <v>102000</v>
      </c>
    </row>
    <row r="35" spans="1:12" x14ac:dyDescent="0.3">
      <c r="A35">
        <v>1033</v>
      </c>
      <c r="B35" t="s">
        <v>366</v>
      </c>
      <c r="C35" t="s">
        <v>367</v>
      </c>
      <c r="D35" t="s">
        <v>343</v>
      </c>
      <c r="E35" t="s">
        <v>450</v>
      </c>
      <c r="F35" t="s">
        <v>113</v>
      </c>
      <c r="G35" s="3">
        <v>44743</v>
      </c>
      <c r="H35" s="19">
        <v>3.5000000000000003E-2</v>
      </c>
      <c r="I35" t="s">
        <v>368</v>
      </c>
      <c r="J35" t="s">
        <v>508</v>
      </c>
      <c r="L35">
        <v>94000</v>
      </c>
    </row>
    <row r="36" spans="1:12" x14ac:dyDescent="0.3">
      <c r="A36">
        <v>1034</v>
      </c>
      <c r="B36" t="s">
        <v>509</v>
      </c>
      <c r="C36" t="s">
        <v>370</v>
      </c>
      <c r="D36" t="s">
        <v>329</v>
      </c>
      <c r="E36" t="s">
        <v>445</v>
      </c>
      <c r="F36" t="s">
        <v>98</v>
      </c>
      <c r="G36" s="3">
        <v>45537</v>
      </c>
      <c r="H36" s="18">
        <v>0.04</v>
      </c>
      <c r="I36" t="s">
        <v>371</v>
      </c>
      <c r="J36" t="s">
        <v>510</v>
      </c>
      <c r="L36">
        <v>100000</v>
      </c>
    </row>
    <row r="37" spans="1:12" x14ac:dyDescent="0.3">
      <c r="A37">
        <v>1035</v>
      </c>
      <c r="B37" t="s">
        <v>511</v>
      </c>
      <c r="C37" t="s">
        <v>379</v>
      </c>
      <c r="D37" t="s">
        <v>336</v>
      </c>
      <c r="E37" t="s">
        <v>463</v>
      </c>
      <c r="F37" t="s">
        <v>113</v>
      </c>
      <c r="G37" s="3">
        <v>44533</v>
      </c>
      <c r="H37" s="18">
        <v>0.05</v>
      </c>
      <c r="I37" t="s">
        <v>374</v>
      </c>
      <c r="J37" t="s">
        <v>512</v>
      </c>
      <c r="L37">
        <v>110000</v>
      </c>
    </row>
    <row r="38" spans="1:12" x14ac:dyDescent="0.3">
      <c r="A38">
        <v>1036</v>
      </c>
      <c r="B38" t="s">
        <v>513</v>
      </c>
      <c r="C38" t="s">
        <v>142</v>
      </c>
      <c r="D38" t="s">
        <v>143</v>
      </c>
      <c r="E38" t="s">
        <v>339</v>
      </c>
      <c r="F38" t="s">
        <v>98</v>
      </c>
      <c r="G38" s="3">
        <v>44944</v>
      </c>
      <c r="H38" s="18">
        <v>0.04</v>
      </c>
      <c r="I38" t="s">
        <v>377</v>
      </c>
      <c r="J38" t="s">
        <v>514</v>
      </c>
      <c r="L38">
        <v>84000</v>
      </c>
    </row>
    <row r="39" spans="1:12" x14ac:dyDescent="0.3">
      <c r="A39">
        <v>1037</v>
      </c>
      <c r="B39" t="s">
        <v>515</v>
      </c>
      <c r="C39" t="s">
        <v>164</v>
      </c>
      <c r="D39" t="s">
        <v>336</v>
      </c>
      <c r="E39" t="s">
        <v>443</v>
      </c>
      <c r="F39" t="s">
        <v>98</v>
      </c>
      <c r="G39" s="3">
        <v>44601</v>
      </c>
      <c r="H39" s="19">
        <v>3.5000000000000003E-2</v>
      </c>
      <c r="I39" t="s">
        <v>380</v>
      </c>
      <c r="J39" t="s">
        <v>516</v>
      </c>
      <c r="L39">
        <v>96000</v>
      </c>
    </row>
    <row r="40" spans="1:12" x14ac:dyDescent="0.3">
      <c r="A40">
        <v>1038</v>
      </c>
      <c r="B40" t="s">
        <v>517</v>
      </c>
      <c r="C40" t="s">
        <v>174</v>
      </c>
      <c r="D40" t="s">
        <v>175</v>
      </c>
      <c r="E40" t="s">
        <v>175</v>
      </c>
      <c r="F40" t="s">
        <v>113</v>
      </c>
      <c r="G40" s="3">
        <v>43910</v>
      </c>
      <c r="H40" s="18">
        <v>0.04</v>
      </c>
      <c r="I40" t="s">
        <v>382</v>
      </c>
      <c r="J40" t="s">
        <v>518</v>
      </c>
      <c r="L40">
        <v>92000</v>
      </c>
    </row>
    <row r="41" spans="1:12" x14ac:dyDescent="0.3">
      <c r="A41">
        <v>1039</v>
      </c>
      <c r="B41" t="s">
        <v>369</v>
      </c>
      <c r="C41" t="s">
        <v>348</v>
      </c>
      <c r="D41" t="s">
        <v>347</v>
      </c>
      <c r="E41" t="s">
        <v>347</v>
      </c>
      <c r="F41" t="s">
        <v>98</v>
      </c>
      <c r="G41" s="3">
        <v>43483</v>
      </c>
      <c r="H41" s="18">
        <v>0.05</v>
      </c>
      <c r="I41" t="s">
        <v>384</v>
      </c>
      <c r="J41" t="s">
        <v>384</v>
      </c>
      <c r="K41" s="3">
        <v>44809</v>
      </c>
      <c r="L41">
        <v>105000</v>
      </c>
    </row>
    <row r="42" spans="1:12" x14ac:dyDescent="0.3">
      <c r="A42">
        <v>1040</v>
      </c>
      <c r="B42" t="s">
        <v>519</v>
      </c>
      <c r="C42" t="s">
        <v>376</v>
      </c>
      <c r="D42" t="s">
        <v>351</v>
      </c>
      <c r="E42" t="s">
        <v>457</v>
      </c>
      <c r="F42" t="s">
        <v>113</v>
      </c>
      <c r="G42" s="3">
        <v>45024</v>
      </c>
      <c r="H42" s="19">
        <v>4.4999999999999998E-2</v>
      </c>
      <c r="I42" t="s">
        <v>387</v>
      </c>
      <c r="J42" t="s">
        <v>520</v>
      </c>
      <c r="L42">
        <v>77000</v>
      </c>
    </row>
    <row r="43" spans="1:12" x14ac:dyDescent="0.3">
      <c r="A43">
        <v>1041</v>
      </c>
      <c r="B43" t="s">
        <v>509</v>
      </c>
      <c r="C43" t="s">
        <v>184</v>
      </c>
      <c r="D43" t="s">
        <v>336</v>
      </c>
      <c r="E43" t="s">
        <v>443</v>
      </c>
      <c r="F43" t="s">
        <v>98</v>
      </c>
      <c r="G43" s="3">
        <v>44054</v>
      </c>
      <c r="H43" s="18">
        <v>0.04</v>
      </c>
      <c r="I43" t="s">
        <v>327</v>
      </c>
      <c r="J43" t="s">
        <v>141</v>
      </c>
      <c r="L43">
        <v>98000</v>
      </c>
    </row>
    <row r="44" spans="1:12" x14ac:dyDescent="0.3">
      <c r="A44">
        <v>1042</v>
      </c>
      <c r="B44" t="s">
        <v>521</v>
      </c>
      <c r="C44" t="s">
        <v>330</v>
      </c>
      <c r="D44" t="s">
        <v>329</v>
      </c>
      <c r="E44" t="s">
        <v>445</v>
      </c>
      <c r="F44" t="s">
        <v>113</v>
      </c>
      <c r="G44" s="3">
        <v>44236</v>
      </c>
      <c r="H44" s="18">
        <v>0.03</v>
      </c>
      <c r="I44" t="s">
        <v>331</v>
      </c>
      <c r="J44" t="s">
        <v>522</v>
      </c>
      <c r="L44">
        <v>71000</v>
      </c>
    </row>
    <row r="45" spans="1:12" x14ac:dyDescent="0.3">
      <c r="A45">
        <v>1043</v>
      </c>
      <c r="B45" t="s">
        <v>506</v>
      </c>
      <c r="C45" t="s">
        <v>333</v>
      </c>
      <c r="D45" t="s">
        <v>143</v>
      </c>
      <c r="E45" t="s">
        <v>339</v>
      </c>
      <c r="F45" t="s">
        <v>98</v>
      </c>
      <c r="G45" s="3">
        <v>43638</v>
      </c>
      <c r="H45" s="18">
        <v>0.05</v>
      </c>
      <c r="I45" t="s">
        <v>334</v>
      </c>
      <c r="J45" t="s">
        <v>523</v>
      </c>
      <c r="L45">
        <v>107000</v>
      </c>
    </row>
    <row r="46" spans="1:12" x14ac:dyDescent="0.3">
      <c r="A46">
        <v>1044</v>
      </c>
      <c r="B46" t="s">
        <v>524</v>
      </c>
      <c r="C46" t="s">
        <v>344</v>
      </c>
      <c r="D46" t="s">
        <v>343</v>
      </c>
      <c r="E46" t="s">
        <v>450</v>
      </c>
      <c r="F46" t="s">
        <v>113</v>
      </c>
      <c r="G46" s="3">
        <v>44579</v>
      </c>
      <c r="H46" s="18">
        <v>0.06</v>
      </c>
      <c r="I46" t="s">
        <v>337</v>
      </c>
      <c r="J46" t="s">
        <v>525</v>
      </c>
      <c r="L46">
        <v>85000</v>
      </c>
    </row>
    <row r="47" spans="1:12" x14ac:dyDescent="0.3">
      <c r="A47">
        <v>1045</v>
      </c>
      <c r="B47" t="s">
        <v>526</v>
      </c>
      <c r="C47" t="s">
        <v>452</v>
      </c>
      <c r="D47" t="s">
        <v>175</v>
      </c>
      <c r="E47" t="s">
        <v>175</v>
      </c>
      <c r="F47" t="s">
        <v>98</v>
      </c>
      <c r="G47" s="3">
        <v>44294</v>
      </c>
      <c r="H47" s="18">
        <v>0.05</v>
      </c>
      <c r="I47" t="s">
        <v>341</v>
      </c>
      <c r="J47" t="s">
        <v>527</v>
      </c>
      <c r="L47">
        <v>90000</v>
      </c>
    </row>
    <row r="48" spans="1:12" x14ac:dyDescent="0.3">
      <c r="A48">
        <v>1046</v>
      </c>
      <c r="B48" t="s">
        <v>528</v>
      </c>
      <c r="C48" t="s">
        <v>373</v>
      </c>
      <c r="D48" t="s">
        <v>347</v>
      </c>
      <c r="E48" t="s">
        <v>347</v>
      </c>
      <c r="F48" t="s">
        <v>113</v>
      </c>
      <c r="G48" s="3">
        <v>45108</v>
      </c>
      <c r="H48" s="19">
        <v>3.5000000000000003E-2</v>
      </c>
      <c r="I48" t="s">
        <v>345</v>
      </c>
      <c r="J48" t="s">
        <v>529</v>
      </c>
      <c r="L48">
        <v>78000</v>
      </c>
    </row>
    <row r="49" spans="1:12" x14ac:dyDescent="0.3">
      <c r="A49">
        <v>1047</v>
      </c>
      <c r="B49" t="s">
        <v>530</v>
      </c>
      <c r="C49" t="s">
        <v>352</v>
      </c>
      <c r="D49" t="s">
        <v>351</v>
      </c>
      <c r="E49" t="s">
        <v>457</v>
      </c>
      <c r="F49" t="s">
        <v>98</v>
      </c>
      <c r="G49" s="3">
        <v>44076</v>
      </c>
      <c r="H49" s="18">
        <v>0.04</v>
      </c>
      <c r="I49" t="s">
        <v>349</v>
      </c>
      <c r="J49" t="s">
        <v>531</v>
      </c>
      <c r="L49">
        <v>76000</v>
      </c>
    </row>
    <row r="50" spans="1:12" x14ac:dyDescent="0.3">
      <c r="A50">
        <v>1048</v>
      </c>
      <c r="B50" t="s">
        <v>532</v>
      </c>
      <c r="C50" t="s">
        <v>129</v>
      </c>
      <c r="D50" t="s">
        <v>143</v>
      </c>
      <c r="E50" t="s">
        <v>460</v>
      </c>
      <c r="F50" t="s">
        <v>113</v>
      </c>
      <c r="G50" s="3">
        <v>43528</v>
      </c>
      <c r="H50" s="18">
        <v>0.04</v>
      </c>
      <c r="I50" t="s">
        <v>353</v>
      </c>
      <c r="J50" t="s">
        <v>533</v>
      </c>
      <c r="K50" s="3">
        <v>44974</v>
      </c>
      <c r="L50">
        <v>83000</v>
      </c>
    </row>
    <row r="51" spans="1:12" x14ac:dyDescent="0.3">
      <c r="A51">
        <v>1049</v>
      </c>
      <c r="B51" t="s">
        <v>534</v>
      </c>
      <c r="C51" t="s">
        <v>355</v>
      </c>
      <c r="D51" t="s">
        <v>336</v>
      </c>
      <c r="E51" t="s">
        <v>463</v>
      </c>
      <c r="F51" t="s">
        <v>98</v>
      </c>
      <c r="G51" s="3">
        <v>44676</v>
      </c>
      <c r="H51" s="18">
        <v>0.05</v>
      </c>
      <c r="I51" t="s">
        <v>356</v>
      </c>
      <c r="J51" t="s">
        <v>535</v>
      </c>
      <c r="L51">
        <v>94000</v>
      </c>
    </row>
    <row r="52" spans="1:12" x14ac:dyDescent="0.3">
      <c r="A52">
        <v>1050</v>
      </c>
      <c r="B52" t="s">
        <v>536</v>
      </c>
      <c r="C52" t="s">
        <v>358</v>
      </c>
      <c r="D52" t="s">
        <v>175</v>
      </c>
      <c r="E52" t="s">
        <v>175</v>
      </c>
      <c r="F52" t="s">
        <v>113</v>
      </c>
      <c r="G52" s="3">
        <v>44550</v>
      </c>
      <c r="H52" s="18">
        <v>0.04</v>
      </c>
      <c r="I52" t="s">
        <v>359</v>
      </c>
      <c r="J52" t="s">
        <v>537</v>
      </c>
      <c r="L52">
        <v>115000</v>
      </c>
    </row>
    <row r="53" spans="1:12" x14ac:dyDescent="0.3">
      <c r="A53">
        <v>1051</v>
      </c>
      <c r="B53" t="s">
        <v>538</v>
      </c>
      <c r="C53" t="s">
        <v>361</v>
      </c>
      <c r="D53" t="s">
        <v>143</v>
      </c>
      <c r="E53" t="s">
        <v>339</v>
      </c>
      <c r="F53" t="s">
        <v>98</v>
      </c>
      <c r="G53" s="3">
        <v>44934</v>
      </c>
      <c r="H53" s="18">
        <v>0.04</v>
      </c>
      <c r="I53" t="s">
        <v>362</v>
      </c>
      <c r="J53" t="s">
        <v>539</v>
      </c>
      <c r="L53">
        <v>89000</v>
      </c>
    </row>
    <row r="54" spans="1:12" x14ac:dyDescent="0.3">
      <c r="A54">
        <v>1052</v>
      </c>
      <c r="B54" t="s">
        <v>540</v>
      </c>
      <c r="C54" t="s">
        <v>364</v>
      </c>
      <c r="D54" t="s">
        <v>339</v>
      </c>
      <c r="E54" t="s">
        <v>339</v>
      </c>
      <c r="F54" t="s">
        <v>113</v>
      </c>
      <c r="G54" s="3">
        <v>43915</v>
      </c>
      <c r="H54" s="18">
        <v>0.05</v>
      </c>
      <c r="I54" t="s">
        <v>365</v>
      </c>
      <c r="J54" t="s">
        <v>541</v>
      </c>
      <c r="L54">
        <v>98000</v>
      </c>
    </row>
    <row r="55" spans="1:12" x14ac:dyDescent="0.3">
      <c r="A55">
        <v>1053</v>
      </c>
      <c r="B55" t="s">
        <v>542</v>
      </c>
      <c r="C55" t="s">
        <v>367</v>
      </c>
      <c r="D55" t="s">
        <v>343</v>
      </c>
      <c r="E55" t="s">
        <v>450</v>
      </c>
      <c r="F55" t="s">
        <v>98</v>
      </c>
      <c r="G55" s="3">
        <v>43784</v>
      </c>
      <c r="H55" s="18">
        <v>0.06</v>
      </c>
      <c r="I55" t="s">
        <v>368</v>
      </c>
      <c r="J55" t="s">
        <v>543</v>
      </c>
      <c r="L55">
        <v>93000</v>
      </c>
    </row>
    <row r="56" spans="1:12" x14ac:dyDescent="0.3">
      <c r="A56">
        <v>1054</v>
      </c>
      <c r="B56" t="s">
        <v>473</v>
      </c>
      <c r="C56" t="s">
        <v>370</v>
      </c>
      <c r="D56" t="s">
        <v>329</v>
      </c>
      <c r="E56" t="s">
        <v>445</v>
      </c>
      <c r="F56" t="s">
        <v>113</v>
      </c>
      <c r="G56" s="3">
        <v>44864</v>
      </c>
      <c r="H56" s="19">
        <v>4.4999999999999998E-2</v>
      </c>
      <c r="I56" t="s">
        <v>371</v>
      </c>
      <c r="J56" t="s">
        <v>544</v>
      </c>
      <c r="L56">
        <v>102000</v>
      </c>
    </row>
    <row r="57" spans="1:12" x14ac:dyDescent="0.3">
      <c r="A57">
        <v>1055</v>
      </c>
      <c r="B57" t="s">
        <v>545</v>
      </c>
      <c r="C57" t="s">
        <v>379</v>
      </c>
      <c r="D57" t="s">
        <v>336</v>
      </c>
      <c r="E57" t="s">
        <v>463</v>
      </c>
      <c r="F57" t="s">
        <v>98</v>
      </c>
      <c r="G57" s="3">
        <v>43946</v>
      </c>
      <c r="H57" s="18">
        <v>0.05</v>
      </c>
      <c r="I57" t="s">
        <v>374</v>
      </c>
      <c r="J57" t="s">
        <v>546</v>
      </c>
      <c r="L57">
        <v>112000</v>
      </c>
    </row>
    <row r="58" spans="1:12" x14ac:dyDescent="0.3">
      <c r="A58">
        <v>1056</v>
      </c>
      <c r="B58" t="s">
        <v>547</v>
      </c>
      <c r="C58" t="s">
        <v>142</v>
      </c>
      <c r="D58" t="s">
        <v>143</v>
      </c>
      <c r="E58" t="s">
        <v>339</v>
      </c>
      <c r="F58" t="s">
        <v>113</v>
      </c>
      <c r="G58" s="3">
        <v>44727</v>
      </c>
      <c r="H58" s="18">
        <v>0.04</v>
      </c>
      <c r="I58" t="s">
        <v>377</v>
      </c>
      <c r="J58" t="s">
        <v>548</v>
      </c>
      <c r="L58">
        <v>86000</v>
      </c>
    </row>
    <row r="59" spans="1:12" x14ac:dyDescent="0.3">
      <c r="A59">
        <v>1057</v>
      </c>
      <c r="B59" t="s">
        <v>549</v>
      </c>
      <c r="C59" t="s">
        <v>164</v>
      </c>
      <c r="D59" t="s">
        <v>336</v>
      </c>
      <c r="E59" t="s">
        <v>443</v>
      </c>
      <c r="F59" t="s">
        <v>98</v>
      </c>
      <c r="G59" s="3">
        <v>44407</v>
      </c>
      <c r="H59" s="19">
        <v>3.5000000000000003E-2</v>
      </c>
      <c r="I59" t="s">
        <v>380</v>
      </c>
      <c r="J59" t="s">
        <v>550</v>
      </c>
      <c r="L59">
        <v>98000</v>
      </c>
    </row>
    <row r="60" spans="1:12" x14ac:dyDescent="0.3">
      <c r="A60">
        <v>1058</v>
      </c>
      <c r="B60" t="s">
        <v>551</v>
      </c>
      <c r="C60" t="s">
        <v>174</v>
      </c>
      <c r="D60" t="s">
        <v>175</v>
      </c>
      <c r="E60" t="s">
        <v>175</v>
      </c>
      <c r="F60" t="s">
        <v>113</v>
      </c>
      <c r="G60" s="3">
        <v>43713</v>
      </c>
      <c r="H60" s="18">
        <v>0.04</v>
      </c>
      <c r="I60" t="s">
        <v>382</v>
      </c>
      <c r="J60" t="s">
        <v>552</v>
      </c>
      <c r="L60">
        <v>94000</v>
      </c>
    </row>
    <row r="61" spans="1:12" x14ac:dyDescent="0.3">
      <c r="A61">
        <v>1059</v>
      </c>
      <c r="B61" t="s">
        <v>553</v>
      </c>
      <c r="C61" t="s">
        <v>348</v>
      </c>
      <c r="D61" t="s">
        <v>347</v>
      </c>
      <c r="E61" t="s">
        <v>347</v>
      </c>
      <c r="F61" t="s">
        <v>98</v>
      </c>
      <c r="G61" s="3">
        <v>45299</v>
      </c>
      <c r="H61" s="18">
        <v>0.05</v>
      </c>
      <c r="I61" t="s">
        <v>384</v>
      </c>
      <c r="J61" t="s">
        <v>384</v>
      </c>
      <c r="L61">
        <v>108000</v>
      </c>
    </row>
    <row r="62" spans="1:12" x14ac:dyDescent="0.3">
      <c r="A62">
        <v>1060</v>
      </c>
      <c r="B62" t="s">
        <v>513</v>
      </c>
      <c r="C62" t="s">
        <v>376</v>
      </c>
      <c r="D62" t="s">
        <v>351</v>
      </c>
      <c r="E62" t="s">
        <v>457</v>
      </c>
      <c r="F62" t="s">
        <v>98</v>
      </c>
      <c r="G62" s="3">
        <v>44241</v>
      </c>
      <c r="H62" s="19">
        <v>4.4999999999999998E-2</v>
      </c>
      <c r="I62" t="s">
        <v>387</v>
      </c>
      <c r="J62" t="s">
        <v>554</v>
      </c>
      <c r="L62">
        <v>76000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B3044-7011-46A1-ABB7-03C71DADE41D}">
  <dimension ref="A2:L62"/>
  <sheetViews>
    <sheetView workbookViewId="0">
      <selection activeCell="A2" sqref="A2:L62"/>
    </sheetView>
  </sheetViews>
  <sheetFormatPr defaultRowHeight="14.4" x14ac:dyDescent="0.3"/>
  <sheetData>
    <row r="2" spans="1:12" x14ac:dyDescent="0.3">
      <c r="A2" s="4" t="s">
        <v>437</v>
      </c>
      <c r="B2" s="4" t="s">
        <v>319</v>
      </c>
      <c r="C2" s="4" t="s">
        <v>323</v>
      </c>
      <c r="D2" s="4" t="s">
        <v>320</v>
      </c>
      <c r="E2" s="4" t="s">
        <v>438</v>
      </c>
      <c r="F2" s="4" t="s">
        <v>321</v>
      </c>
      <c r="G2" s="4" t="s">
        <v>324</v>
      </c>
      <c r="H2" s="4" t="s">
        <v>439</v>
      </c>
      <c r="I2" s="4" t="s">
        <v>325</v>
      </c>
      <c r="J2" s="4" t="s">
        <v>440</v>
      </c>
      <c r="K2" s="4" t="s">
        <v>441</v>
      </c>
      <c r="L2" s="4" t="s">
        <v>442</v>
      </c>
    </row>
    <row r="3" spans="1:12" x14ac:dyDescent="0.3">
      <c r="A3">
        <v>1001</v>
      </c>
      <c r="B3" t="s">
        <v>326</v>
      </c>
      <c r="C3" t="s">
        <v>184</v>
      </c>
      <c r="D3" t="s">
        <v>336</v>
      </c>
      <c r="E3" t="s">
        <v>443</v>
      </c>
      <c r="F3" t="s">
        <v>113</v>
      </c>
      <c r="G3" s="3">
        <v>43845</v>
      </c>
      <c r="H3" s="18">
        <v>0.05</v>
      </c>
      <c r="I3" t="s">
        <v>327</v>
      </c>
      <c r="J3" t="s">
        <v>99</v>
      </c>
      <c r="L3">
        <v>95000</v>
      </c>
    </row>
    <row r="4" spans="1:12" x14ac:dyDescent="0.3">
      <c r="A4">
        <v>1002</v>
      </c>
      <c r="B4" t="s">
        <v>444</v>
      </c>
      <c r="C4" t="s">
        <v>330</v>
      </c>
      <c r="D4" t="s">
        <v>329</v>
      </c>
      <c r="E4" t="s">
        <v>445</v>
      </c>
      <c r="F4" t="s">
        <v>98</v>
      </c>
      <c r="G4" s="3">
        <v>43699</v>
      </c>
      <c r="H4" s="18">
        <v>0.03</v>
      </c>
      <c r="I4" t="s">
        <v>331</v>
      </c>
      <c r="J4" t="s">
        <v>446</v>
      </c>
      <c r="K4" s="3">
        <v>44743</v>
      </c>
      <c r="L4">
        <v>75000</v>
      </c>
    </row>
    <row r="5" spans="1:12" x14ac:dyDescent="0.3">
      <c r="A5">
        <v>1003</v>
      </c>
      <c r="B5" t="s">
        <v>447</v>
      </c>
      <c r="C5" t="s">
        <v>333</v>
      </c>
      <c r="D5" t="s">
        <v>143</v>
      </c>
      <c r="E5" t="s">
        <v>339</v>
      </c>
      <c r="F5" t="s">
        <v>113</v>
      </c>
      <c r="G5" s="3">
        <v>44237</v>
      </c>
      <c r="H5" s="18">
        <v>0.04</v>
      </c>
      <c r="I5" t="s">
        <v>334</v>
      </c>
      <c r="J5" t="s">
        <v>448</v>
      </c>
      <c r="L5">
        <v>105000</v>
      </c>
    </row>
    <row r="6" spans="1:12" x14ac:dyDescent="0.3">
      <c r="A6">
        <v>1004</v>
      </c>
      <c r="B6" t="s">
        <v>449</v>
      </c>
      <c r="C6" t="s">
        <v>344</v>
      </c>
      <c r="D6" t="s">
        <v>343</v>
      </c>
      <c r="E6" t="s">
        <v>450</v>
      </c>
      <c r="F6" t="s">
        <v>98</v>
      </c>
      <c r="G6" s="3">
        <v>44140</v>
      </c>
      <c r="H6" s="18">
        <v>0.06</v>
      </c>
      <c r="I6" t="s">
        <v>337</v>
      </c>
      <c r="J6" t="s">
        <v>451</v>
      </c>
      <c r="L6">
        <v>85000</v>
      </c>
    </row>
    <row r="7" spans="1:12" x14ac:dyDescent="0.3">
      <c r="A7">
        <v>1005</v>
      </c>
      <c r="B7" t="s">
        <v>332</v>
      </c>
      <c r="C7" t="s">
        <v>452</v>
      </c>
      <c r="D7" t="s">
        <v>175</v>
      </c>
      <c r="E7" t="s">
        <v>175</v>
      </c>
      <c r="F7" t="s">
        <v>113</v>
      </c>
      <c r="G7" s="3">
        <v>43634</v>
      </c>
      <c r="H7" s="18">
        <v>0.05</v>
      </c>
      <c r="I7" t="s">
        <v>341</v>
      </c>
      <c r="J7" t="s">
        <v>453</v>
      </c>
      <c r="K7" s="3">
        <v>45031</v>
      </c>
      <c r="L7">
        <v>90000</v>
      </c>
    </row>
    <row r="8" spans="1:12" x14ac:dyDescent="0.3">
      <c r="A8">
        <v>1006</v>
      </c>
      <c r="B8" t="s">
        <v>454</v>
      </c>
      <c r="C8" t="s">
        <v>373</v>
      </c>
      <c r="D8" t="s">
        <v>347</v>
      </c>
      <c r="E8" t="s">
        <v>347</v>
      </c>
      <c r="F8" t="s">
        <v>98</v>
      </c>
      <c r="G8" s="3">
        <v>44640</v>
      </c>
      <c r="H8" s="19">
        <v>3.5000000000000003E-2</v>
      </c>
      <c r="I8" t="s">
        <v>345</v>
      </c>
      <c r="J8" t="s">
        <v>455</v>
      </c>
      <c r="L8">
        <v>80000</v>
      </c>
    </row>
    <row r="9" spans="1:12" x14ac:dyDescent="0.3">
      <c r="A9">
        <v>1007</v>
      </c>
      <c r="B9" t="s">
        <v>456</v>
      </c>
      <c r="C9" t="s">
        <v>352</v>
      </c>
      <c r="D9" t="s">
        <v>351</v>
      </c>
      <c r="E9" t="s">
        <v>457</v>
      </c>
      <c r="F9" t="s">
        <v>113</v>
      </c>
      <c r="G9" s="3">
        <v>44318</v>
      </c>
      <c r="H9" s="19">
        <v>4.4999999999999998E-2</v>
      </c>
      <c r="I9" t="s">
        <v>349</v>
      </c>
      <c r="J9" t="s">
        <v>458</v>
      </c>
      <c r="L9">
        <v>72000</v>
      </c>
    </row>
    <row r="10" spans="1:12" x14ac:dyDescent="0.3">
      <c r="A10">
        <v>1008</v>
      </c>
      <c r="B10" t="s">
        <v>459</v>
      </c>
      <c r="C10" t="s">
        <v>129</v>
      </c>
      <c r="D10" t="s">
        <v>143</v>
      </c>
      <c r="E10" t="s">
        <v>460</v>
      </c>
      <c r="F10" t="s">
        <v>98</v>
      </c>
      <c r="G10" s="3">
        <v>44066</v>
      </c>
      <c r="H10" s="18">
        <v>0.04</v>
      </c>
      <c r="I10" t="s">
        <v>353</v>
      </c>
      <c r="J10" t="s">
        <v>461</v>
      </c>
      <c r="K10" s="3">
        <v>44895</v>
      </c>
      <c r="L10">
        <v>82000</v>
      </c>
    </row>
    <row r="11" spans="1:12" x14ac:dyDescent="0.3">
      <c r="A11">
        <v>1009</v>
      </c>
      <c r="B11" t="s">
        <v>462</v>
      </c>
      <c r="C11" t="s">
        <v>355</v>
      </c>
      <c r="D11" t="s">
        <v>336</v>
      </c>
      <c r="E11" t="s">
        <v>463</v>
      </c>
      <c r="F11" t="s">
        <v>113</v>
      </c>
      <c r="G11" s="3">
        <v>43713</v>
      </c>
      <c r="H11" s="18">
        <v>0.06</v>
      </c>
      <c r="I11" t="s">
        <v>356</v>
      </c>
      <c r="J11" t="s">
        <v>464</v>
      </c>
      <c r="L11">
        <v>95000</v>
      </c>
    </row>
    <row r="12" spans="1:12" x14ac:dyDescent="0.3">
      <c r="A12">
        <v>1010</v>
      </c>
      <c r="B12" t="s">
        <v>465</v>
      </c>
      <c r="C12" t="s">
        <v>358</v>
      </c>
      <c r="D12" t="s">
        <v>175</v>
      </c>
      <c r="E12" t="s">
        <v>175</v>
      </c>
      <c r="F12" t="s">
        <v>98</v>
      </c>
      <c r="G12" s="3">
        <v>45213</v>
      </c>
      <c r="H12" s="19">
        <v>3.5000000000000003E-2</v>
      </c>
      <c r="I12" t="s">
        <v>359</v>
      </c>
      <c r="J12" t="s">
        <v>466</v>
      </c>
      <c r="L12">
        <v>110000</v>
      </c>
    </row>
    <row r="13" spans="1:12" x14ac:dyDescent="0.3">
      <c r="A13">
        <v>1011</v>
      </c>
      <c r="B13" t="s">
        <v>467</v>
      </c>
      <c r="C13" t="s">
        <v>361</v>
      </c>
      <c r="D13" t="s">
        <v>143</v>
      </c>
      <c r="E13" t="s">
        <v>339</v>
      </c>
      <c r="F13" t="s">
        <v>98</v>
      </c>
      <c r="G13" s="3">
        <v>44530</v>
      </c>
      <c r="H13" s="18">
        <v>0.04</v>
      </c>
      <c r="I13" t="s">
        <v>362</v>
      </c>
      <c r="J13" t="s">
        <v>468</v>
      </c>
      <c r="L13">
        <v>88000</v>
      </c>
    </row>
    <row r="14" spans="1:12" x14ac:dyDescent="0.3">
      <c r="A14">
        <v>1012</v>
      </c>
      <c r="B14" t="s">
        <v>469</v>
      </c>
      <c r="C14" t="s">
        <v>364</v>
      </c>
      <c r="D14" t="s">
        <v>339</v>
      </c>
      <c r="E14" t="s">
        <v>339</v>
      </c>
      <c r="F14" t="s">
        <v>113</v>
      </c>
      <c r="G14" s="3">
        <v>44177</v>
      </c>
      <c r="H14" s="18">
        <v>0.05</v>
      </c>
      <c r="I14" t="s">
        <v>365</v>
      </c>
      <c r="J14" t="s">
        <v>470</v>
      </c>
      <c r="K14" s="3">
        <v>45376</v>
      </c>
      <c r="L14">
        <v>100000</v>
      </c>
    </row>
    <row r="15" spans="1:12" x14ac:dyDescent="0.3">
      <c r="A15">
        <v>1013</v>
      </c>
      <c r="B15" t="s">
        <v>471</v>
      </c>
      <c r="C15" t="s">
        <v>367</v>
      </c>
      <c r="D15" t="s">
        <v>343</v>
      </c>
      <c r="E15" t="s">
        <v>450</v>
      </c>
      <c r="F15" t="s">
        <v>98</v>
      </c>
      <c r="G15" s="3">
        <v>44569</v>
      </c>
      <c r="H15" s="18">
        <v>0.03</v>
      </c>
      <c r="I15" t="s">
        <v>368</v>
      </c>
      <c r="J15" t="s">
        <v>472</v>
      </c>
      <c r="L15">
        <v>92000</v>
      </c>
    </row>
    <row r="16" spans="1:12" x14ac:dyDescent="0.3">
      <c r="A16">
        <v>1014</v>
      </c>
      <c r="B16" t="s">
        <v>473</v>
      </c>
      <c r="C16" t="s">
        <v>370</v>
      </c>
      <c r="D16" t="s">
        <v>329</v>
      </c>
      <c r="E16" t="s">
        <v>445</v>
      </c>
      <c r="F16" t="s">
        <v>113</v>
      </c>
      <c r="G16" s="3">
        <v>45339</v>
      </c>
      <c r="H16" s="19">
        <v>4.4999999999999998E-2</v>
      </c>
      <c r="I16" t="s">
        <v>371</v>
      </c>
      <c r="J16" t="s">
        <v>474</v>
      </c>
      <c r="L16">
        <v>98000</v>
      </c>
    </row>
    <row r="17" spans="1:12" x14ac:dyDescent="0.3">
      <c r="A17">
        <v>1015</v>
      </c>
      <c r="B17" t="s">
        <v>475</v>
      </c>
      <c r="C17" t="s">
        <v>379</v>
      </c>
      <c r="D17" t="s">
        <v>336</v>
      </c>
      <c r="E17" t="s">
        <v>463</v>
      </c>
      <c r="F17" t="s">
        <v>98</v>
      </c>
      <c r="G17" s="3">
        <v>43915</v>
      </c>
      <c r="H17" s="18">
        <v>0.05</v>
      </c>
      <c r="I17" t="s">
        <v>374</v>
      </c>
      <c r="J17" t="s">
        <v>476</v>
      </c>
      <c r="L17">
        <v>105000</v>
      </c>
    </row>
    <row r="18" spans="1:12" x14ac:dyDescent="0.3">
      <c r="A18">
        <v>1016</v>
      </c>
      <c r="B18" t="s">
        <v>477</v>
      </c>
      <c r="C18" t="s">
        <v>142</v>
      </c>
      <c r="D18" t="s">
        <v>143</v>
      </c>
      <c r="E18" t="s">
        <v>339</v>
      </c>
      <c r="F18" t="s">
        <v>113</v>
      </c>
      <c r="G18" s="3">
        <v>43564</v>
      </c>
      <c r="H18" s="18">
        <v>0.04</v>
      </c>
      <c r="I18" t="s">
        <v>377</v>
      </c>
      <c r="J18" t="s">
        <v>478</v>
      </c>
      <c r="K18" s="3">
        <v>44907</v>
      </c>
      <c r="L18">
        <v>82000</v>
      </c>
    </row>
    <row r="19" spans="1:12" x14ac:dyDescent="0.3">
      <c r="A19">
        <v>1017</v>
      </c>
      <c r="B19" t="s">
        <v>479</v>
      </c>
      <c r="C19" t="s">
        <v>164</v>
      </c>
      <c r="D19" t="s">
        <v>336</v>
      </c>
      <c r="E19" t="s">
        <v>443</v>
      </c>
      <c r="F19" t="s">
        <v>98</v>
      </c>
      <c r="G19" s="3">
        <v>44697</v>
      </c>
      <c r="H19" s="19">
        <v>3.5000000000000003E-2</v>
      </c>
      <c r="I19" t="s">
        <v>380</v>
      </c>
      <c r="J19" t="s">
        <v>480</v>
      </c>
      <c r="L19">
        <v>90000</v>
      </c>
    </row>
    <row r="20" spans="1:12" x14ac:dyDescent="0.3">
      <c r="A20">
        <v>1018</v>
      </c>
      <c r="B20" t="s">
        <v>481</v>
      </c>
      <c r="C20" t="s">
        <v>174</v>
      </c>
      <c r="D20" t="s">
        <v>175</v>
      </c>
      <c r="E20" t="s">
        <v>175</v>
      </c>
      <c r="F20" t="s">
        <v>113</v>
      </c>
      <c r="G20" s="3">
        <v>45465</v>
      </c>
      <c r="H20" s="18">
        <v>0.04</v>
      </c>
      <c r="I20" t="s">
        <v>382</v>
      </c>
      <c r="J20" t="s">
        <v>482</v>
      </c>
      <c r="L20">
        <v>95000</v>
      </c>
    </row>
    <row r="21" spans="1:12" x14ac:dyDescent="0.3">
      <c r="A21">
        <v>1019</v>
      </c>
      <c r="B21" t="s">
        <v>483</v>
      </c>
      <c r="C21" t="s">
        <v>348</v>
      </c>
      <c r="D21" t="s">
        <v>347</v>
      </c>
      <c r="E21" t="s">
        <v>347</v>
      </c>
      <c r="F21" t="s">
        <v>98</v>
      </c>
      <c r="G21" s="3">
        <v>43676</v>
      </c>
      <c r="H21" s="18">
        <v>0.05</v>
      </c>
      <c r="I21" t="s">
        <v>384</v>
      </c>
      <c r="J21" t="s">
        <v>384</v>
      </c>
      <c r="K21" s="3">
        <v>45174</v>
      </c>
      <c r="L21">
        <v>110000</v>
      </c>
    </row>
    <row r="22" spans="1:12" x14ac:dyDescent="0.3">
      <c r="A22">
        <v>1020</v>
      </c>
      <c r="B22" t="s">
        <v>484</v>
      </c>
      <c r="C22" t="s">
        <v>376</v>
      </c>
      <c r="D22" t="s">
        <v>351</v>
      </c>
      <c r="E22" t="s">
        <v>457</v>
      </c>
      <c r="F22" t="s">
        <v>113</v>
      </c>
      <c r="G22" s="3">
        <v>44413</v>
      </c>
      <c r="H22" s="19">
        <v>4.4999999999999998E-2</v>
      </c>
      <c r="I22" t="s">
        <v>387</v>
      </c>
      <c r="J22" t="s">
        <v>485</v>
      </c>
      <c r="L22">
        <v>78000</v>
      </c>
    </row>
    <row r="23" spans="1:12" x14ac:dyDescent="0.3">
      <c r="A23">
        <v>1021</v>
      </c>
      <c r="B23" t="s">
        <v>486</v>
      </c>
      <c r="C23" t="s">
        <v>184</v>
      </c>
      <c r="D23" t="s">
        <v>336</v>
      </c>
      <c r="E23" t="s">
        <v>443</v>
      </c>
      <c r="F23" t="s">
        <v>98</v>
      </c>
      <c r="G23" s="3">
        <v>44806</v>
      </c>
      <c r="H23" s="18">
        <v>0.04</v>
      </c>
      <c r="I23" t="s">
        <v>327</v>
      </c>
      <c r="J23" t="s">
        <v>114</v>
      </c>
      <c r="L23">
        <v>100000</v>
      </c>
    </row>
    <row r="24" spans="1:12" x14ac:dyDescent="0.3">
      <c r="A24">
        <v>1022</v>
      </c>
      <c r="B24" t="s">
        <v>487</v>
      </c>
      <c r="C24" t="s">
        <v>330</v>
      </c>
      <c r="D24" t="s">
        <v>329</v>
      </c>
      <c r="E24" t="s">
        <v>445</v>
      </c>
      <c r="F24" t="s">
        <v>113</v>
      </c>
      <c r="G24" s="3">
        <v>43838</v>
      </c>
      <c r="H24" s="18">
        <v>0.03</v>
      </c>
      <c r="I24" t="s">
        <v>331</v>
      </c>
      <c r="J24" t="s">
        <v>488</v>
      </c>
      <c r="L24">
        <v>72000</v>
      </c>
    </row>
    <row r="25" spans="1:12" x14ac:dyDescent="0.3">
      <c r="A25">
        <v>1023</v>
      </c>
      <c r="B25" t="s">
        <v>489</v>
      </c>
      <c r="C25" t="s">
        <v>333</v>
      </c>
      <c r="D25" t="s">
        <v>143</v>
      </c>
      <c r="E25" t="s">
        <v>339</v>
      </c>
      <c r="F25" t="s">
        <v>98</v>
      </c>
      <c r="G25" s="3">
        <v>43819</v>
      </c>
      <c r="H25" s="18">
        <v>0.05</v>
      </c>
      <c r="I25" t="s">
        <v>334</v>
      </c>
      <c r="J25" t="s">
        <v>490</v>
      </c>
      <c r="L25">
        <v>105000</v>
      </c>
    </row>
    <row r="26" spans="1:12" x14ac:dyDescent="0.3">
      <c r="A26">
        <v>1024</v>
      </c>
      <c r="B26" t="s">
        <v>491</v>
      </c>
      <c r="C26" t="s">
        <v>344</v>
      </c>
      <c r="D26" t="s">
        <v>343</v>
      </c>
      <c r="E26" t="s">
        <v>450</v>
      </c>
      <c r="F26" t="s">
        <v>113</v>
      </c>
      <c r="G26" s="3">
        <v>45137</v>
      </c>
      <c r="H26" s="18">
        <v>0.06</v>
      </c>
      <c r="I26" t="s">
        <v>337</v>
      </c>
      <c r="J26" t="s">
        <v>492</v>
      </c>
      <c r="L26">
        <v>87000</v>
      </c>
    </row>
    <row r="27" spans="1:12" x14ac:dyDescent="0.3">
      <c r="A27">
        <v>1025</v>
      </c>
      <c r="B27" t="s">
        <v>493</v>
      </c>
      <c r="C27" t="s">
        <v>452</v>
      </c>
      <c r="D27" t="s">
        <v>175</v>
      </c>
      <c r="E27" t="s">
        <v>175</v>
      </c>
      <c r="F27" t="s">
        <v>98</v>
      </c>
      <c r="G27" s="3">
        <v>44778</v>
      </c>
      <c r="H27" s="18">
        <v>0.05</v>
      </c>
      <c r="I27" t="s">
        <v>341</v>
      </c>
      <c r="J27" t="s">
        <v>494</v>
      </c>
      <c r="L27">
        <v>92000</v>
      </c>
    </row>
    <row r="28" spans="1:12" x14ac:dyDescent="0.3">
      <c r="A28">
        <v>1026</v>
      </c>
      <c r="B28" t="s">
        <v>495</v>
      </c>
      <c r="C28" t="s">
        <v>373</v>
      </c>
      <c r="D28" t="s">
        <v>347</v>
      </c>
      <c r="E28" t="s">
        <v>347</v>
      </c>
      <c r="F28" t="s">
        <v>113</v>
      </c>
      <c r="G28" s="3">
        <v>44259</v>
      </c>
      <c r="H28" s="18">
        <v>0.04</v>
      </c>
      <c r="I28" t="s">
        <v>345</v>
      </c>
      <c r="J28" t="s">
        <v>496</v>
      </c>
      <c r="L28">
        <v>79000</v>
      </c>
    </row>
    <row r="29" spans="1:12" x14ac:dyDescent="0.3">
      <c r="A29">
        <v>1027</v>
      </c>
      <c r="B29" t="s">
        <v>459</v>
      </c>
      <c r="C29" t="s">
        <v>352</v>
      </c>
      <c r="D29" t="s">
        <v>351</v>
      </c>
      <c r="E29" t="s">
        <v>457</v>
      </c>
      <c r="F29" t="s">
        <v>98</v>
      </c>
      <c r="G29" s="3">
        <v>43979</v>
      </c>
      <c r="H29" s="19">
        <v>4.4999999999999998E-2</v>
      </c>
      <c r="I29" t="s">
        <v>349</v>
      </c>
      <c r="J29" t="s">
        <v>497</v>
      </c>
      <c r="L29">
        <v>75000</v>
      </c>
    </row>
    <row r="30" spans="1:12" x14ac:dyDescent="0.3">
      <c r="A30">
        <v>1028</v>
      </c>
      <c r="B30" t="s">
        <v>498</v>
      </c>
      <c r="C30" t="s">
        <v>129</v>
      </c>
      <c r="D30" t="s">
        <v>143</v>
      </c>
      <c r="E30" t="s">
        <v>460</v>
      </c>
      <c r="F30" t="s">
        <v>113</v>
      </c>
      <c r="G30" s="3">
        <v>43768</v>
      </c>
      <c r="H30" s="19">
        <v>3.5000000000000003E-2</v>
      </c>
      <c r="I30" t="s">
        <v>353</v>
      </c>
      <c r="J30" t="s">
        <v>499</v>
      </c>
      <c r="K30" s="3">
        <v>45428</v>
      </c>
      <c r="L30">
        <v>82000</v>
      </c>
    </row>
    <row r="31" spans="1:12" x14ac:dyDescent="0.3">
      <c r="A31">
        <v>1029</v>
      </c>
      <c r="B31" t="s">
        <v>500</v>
      </c>
      <c r="C31" t="s">
        <v>355</v>
      </c>
      <c r="D31" t="s">
        <v>336</v>
      </c>
      <c r="E31" t="s">
        <v>463</v>
      </c>
      <c r="F31" t="s">
        <v>98</v>
      </c>
      <c r="G31" s="3">
        <v>44880</v>
      </c>
      <c r="H31" s="18">
        <v>0.05</v>
      </c>
      <c r="I31" t="s">
        <v>356</v>
      </c>
      <c r="J31" t="s">
        <v>501</v>
      </c>
      <c r="L31">
        <v>96000</v>
      </c>
    </row>
    <row r="32" spans="1:12" x14ac:dyDescent="0.3">
      <c r="A32">
        <v>1030</v>
      </c>
      <c r="B32" t="s">
        <v>502</v>
      </c>
      <c r="C32" t="s">
        <v>358</v>
      </c>
      <c r="D32" t="s">
        <v>175</v>
      </c>
      <c r="E32" t="s">
        <v>175</v>
      </c>
      <c r="F32" t="s">
        <v>98</v>
      </c>
      <c r="G32" s="3">
        <v>44311</v>
      </c>
      <c r="H32" s="18">
        <v>0.04</v>
      </c>
      <c r="I32" t="s">
        <v>359</v>
      </c>
      <c r="J32" t="s">
        <v>503</v>
      </c>
      <c r="L32">
        <v>112000</v>
      </c>
    </row>
    <row r="33" spans="1:12" x14ac:dyDescent="0.3">
      <c r="A33">
        <v>1031</v>
      </c>
      <c r="B33" t="s">
        <v>504</v>
      </c>
      <c r="C33" t="s">
        <v>361</v>
      </c>
      <c r="D33" t="s">
        <v>143</v>
      </c>
      <c r="E33" t="s">
        <v>339</v>
      </c>
      <c r="F33" t="s">
        <v>113</v>
      </c>
      <c r="G33" s="3">
        <v>43997</v>
      </c>
      <c r="H33" s="18">
        <v>0.04</v>
      </c>
      <c r="I33" t="s">
        <v>362</v>
      </c>
      <c r="J33" t="s">
        <v>505</v>
      </c>
      <c r="L33">
        <v>86000</v>
      </c>
    </row>
    <row r="34" spans="1:12" x14ac:dyDescent="0.3">
      <c r="A34">
        <v>1032</v>
      </c>
      <c r="B34" t="s">
        <v>506</v>
      </c>
      <c r="C34" t="s">
        <v>364</v>
      </c>
      <c r="D34" t="s">
        <v>339</v>
      </c>
      <c r="E34" t="s">
        <v>339</v>
      </c>
      <c r="F34" t="s">
        <v>98</v>
      </c>
      <c r="G34" s="3">
        <v>43510</v>
      </c>
      <c r="H34" s="18">
        <v>0.05</v>
      </c>
      <c r="I34" t="s">
        <v>365</v>
      </c>
      <c r="J34" t="s">
        <v>507</v>
      </c>
      <c r="K34" s="3">
        <v>45005</v>
      </c>
      <c r="L34">
        <v>102000</v>
      </c>
    </row>
    <row r="35" spans="1:12" x14ac:dyDescent="0.3">
      <c r="A35">
        <v>1033</v>
      </c>
      <c r="B35" t="s">
        <v>366</v>
      </c>
      <c r="C35" t="s">
        <v>367</v>
      </c>
      <c r="D35" t="s">
        <v>343</v>
      </c>
      <c r="E35" t="s">
        <v>450</v>
      </c>
      <c r="F35" t="s">
        <v>113</v>
      </c>
      <c r="G35" s="3">
        <v>44743</v>
      </c>
      <c r="H35" s="19">
        <v>3.5000000000000003E-2</v>
      </c>
      <c r="I35" t="s">
        <v>368</v>
      </c>
      <c r="J35" t="s">
        <v>508</v>
      </c>
      <c r="L35">
        <v>94000</v>
      </c>
    </row>
    <row r="36" spans="1:12" x14ac:dyDescent="0.3">
      <c r="A36">
        <v>1034</v>
      </c>
      <c r="B36" t="s">
        <v>509</v>
      </c>
      <c r="C36" t="s">
        <v>370</v>
      </c>
      <c r="D36" t="s">
        <v>329</v>
      </c>
      <c r="E36" t="s">
        <v>445</v>
      </c>
      <c r="F36" t="s">
        <v>98</v>
      </c>
      <c r="G36" s="3">
        <v>45537</v>
      </c>
      <c r="H36" s="18">
        <v>0.04</v>
      </c>
      <c r="I36" t="s">
        <v>371</v>
      </c>
      <c r="J36" t="s">
        <v>510</v>
      </c>
      <c r="L36">
        <v>100000</v>
      </c>
    </row>
    <row r="37" spans="1:12" x14ac:dyDescent="0.3">
      <c r="A37">
        <v>1035</v>
      </c>
      <c r="B37" t="s">
        <v>511</v>
      </c>
      <c r="C37" t="s">
        <v>379</v>
      </c>
      <c r="D37" t="s">
        <v>336</v>
      </c>
      <c r="E37" t="s">
        <v>463</v>
      </c>
      <c r="F37" t="s">
        <v>113</v>
      </c>
      <c r="G37" s="3">
        <v>44533</v>
      </c>
      <c r="H37" s="18">
        <v>0.05</v>
      </c>
      <c r="I37" t="s">
        <v>374</v>
      </c>
      <c r="J37" t="s">
        <v>512</v>
      </c>
      <c r="L37">
        <v>110000</v>
      </c>
    </row>
    <row r="38" spans="1:12" x14ac:dyDescent="0.3">
      <c r="A38">
        <v>1036</v>
      </c>
      <c r="B38" t="s">
        <v>513</v>
      </c>
      <c r="C38" t="s">
        <v>142</v>
      </c>
      <c r="D38" t="s">
        <v>143</v>
      </c>
      <c r="E38" t="s">
        <v>339</v>
      </c>
      <c r="F38" t="s">
        <v>98</v>
      </c>
      <c r="G38" s="3">
        <v>44944</v>
      </c>
      <c r="H38" s="18">
        <v>0.04</v>
      </c>
      <c r="I38" t="s">
        <v>377</v>
      </c>
      <c r="J38" t="s">
        <v>514</v>
      </c>
      <c r="L38">
        <v>84000</v>
      </c>
    </row>
    <row r="39" spans="1:12" x14ac:dyDescent="0.3">
      <c r="A39">
        <v>1037</v>
      </c>
      <c r="B39" t="s">
        <v>515</v>
      </c>
      <c r="C39" t="s">
        <v>164</v>
      </c>
      <c r="D39" t="s">
        <v>336</v>
      </c>
      <c r="E39" t="s">
        <v>443</v>
      </c>
      <c r="F39" t="s">
        <v>98</v>
      </c>
      <c r="G39" s="3">
        <v>44601</v>
      </c>
      <c r="H39" s="19">
        <v>3.5000000000000003E-2</v>
      </c>
      <c r="I39" t="s">
        <v>380</v>
      </c>
      <c r="J39" t="s">
        <v>516</v>
      </c>
      <c r="L39">
        <v>96000</v>
      </c>
    </row>
    <row r="40" spans="1:12" x14ac:dyDescent="0.3">
      <c r="A40">
        <v>1038</v>
      </c>
      <c r="B40" t="s">
        <v>517</v>
      </c>
      <c r="C40" t="s">
        <v>174</v>
      </c>
      <c r="D40" t="s">
        <v>175</v>
      </c>
      <c r="E40" t="s">
        <v>175</v>
      </c>
      <c r="F40" t="s">
        <v>113</v>
      </c>
      <c r="G40" s="3">
        <v>43910</v>
      </c>
      <c r="H40" s="18">
        <v>0.04</v>
      </c>
      <c r="I40" t="s">
        <v>382</v>
      </c>
      <c r="J40" t="s">
        <v>518</v>
      </c>
      <c r="L40">
        <v>92000</v>
      </c>
    </row>
    <row r="41" spans="1:12" x14ac:dyDescent="0.3">
      <c r="A41">
        <v>1039</v>
      </c>
      <c r="B41" t="s">
        <v>369</v>
      </c>
      <c r="C41" t="s">
        <v>348</v>
      </c>
      <c r="D41" t="s">
        <v>347</v>
      </c>
      <c r="E41" t="s">
        <v>347</v>
      </c>
      <c r="F41" t="s">
        <v>98</v>
      </c>
      <c r="G41" s="3">
        <v>43483</v>
      </c>
      <c r="H41" s="18">
        <v>0.05</v>
      </c>
      <c r="I41" t="s">
        <v>384</v>
      </c>
      <c r="J41" t="s">
        <v>384</v>
      </c>
      <c r="K41" s="3">
        <v>44809</v>
      </c>
      <c r="L41">
        <v>105000</v>
      </c>
    </row>
    <row r="42" spans="1:12" x14ac:dyDescent="0.3">
      <c r="A42">
        <v>1040</v>
      </c>
      <c r="B42" t="s">
        <v>519</v>
      </c>
      <c r="C42" t="s">
        <v>376</v>
      </c>
      <c r="D42" t="s">
        <v>351</v>
      </c>
      <c r="E42" t="s">
        <v>457</v>
      </c>
      <c r="F42" t="s">
        <v>113</v>
      </c>
      <c r="G42" s="3">
        <v>45024</v>
      </c>
      <c r="H42" s="19">
        <v>4.4999999999999998E-2</v>
      </c>
      <c r="I42" t="s">
        <v>387</v>
      </c>
      <c r="J42" t="s">
        <v>520</v>
      </c>
      <c r="L42">
        <v>77000</v>
      </c>
    </row>
    <row r="43" spans="1:12" x14ac:dyDescent="0.3">
      <c r="A43">
        <v>1041</v>
      </c>
      <c r="B43" t="s">
        <v>509</v>
      </c>
      <c r="C43" t="s">
        <v>184</v>
      </c>
      <c r="D43" t="s">
        <v>336</v>
      </c>
      <c r="E43" t="s">
        <v>443</v>
      </c>
      <c r="F43" t="s">
        <v>98</v>
      </c>
      <c r="G43" s="3">
        <v>44054</v>
      </c>
      <c r="H43" s="18">
        <v>0.04</v>
      </c>
      <c r="I43" t="s">
        <v>327</v>
      </c>
      <c r="J43" t="s">
        <v>141</v>
      </c>
      <c r="L43">
        <v>98000</v>
      </c>
    </row>
    <row r="44" spans="1:12" x14ac:dyDescent="0.3">
      <c r="A44">
        <v>1042</v>
      </c>
      <c r="B44" t="s">
        <v>521</v>
      </c>
      <c r="C44" t="s">
        <v>330</v>
      </c>
      <c r="D44" t="s">
        <v>329</v>
      </c>
      <c r="E44" t="s">
        <v>445</v>
      </c>
      <c r="F44" t="s">
        <v>113</v>
      </c>
      <c r="G44" s="3">
        <v>44236</v>
      </c>
      <c r="H44" s="18">
        <v>0.03</v>
      </c>
      <c r="I44" t="s">
        <v>331</v>
      </c>
      <c r="J44" t="s">
        <v>522</v>
      </c>
      <c r="L44">
        <v>71000</v>
      </c>
    </row>
    <row r="45" spans="1:12" x14ac:dyDescent="0.3">
      <c r="A45">
        <v>1043</v>
      </c>
      <c r="B45" t="s">
        <v>506</v>
      </c>
      <c r="C45" t="s">
        <v>333</v>
      </c>
      <c r="D45" t="s">
        <v>143</v>
      </c>
      <c r="E45" t="s">
        <v>339</v>
      </c>
      <c r="F45" t="s">
        <v>98</v>
      </c>
      <c r="G45" s="3">
        <v>43638</v>
      </c>
      <c r="H45" s="18">
        <v>0.05</v>
      </c>
      <c r="I45" t="s">
        <v>334</v>
      </c>
      <c r="J45" t="s">
        <v>523</v>
      </c>
      <c r="L45">
        <v>107000</v>
      </c>
    </row>
    <row r="46" spans="1:12" x14ac:dyDescent="0.3">
      <c r="A46">
        <v>1044</v>
      </c>
      <c r="B46" t="s">
        <v>524</v>
      </c>
      <c r="C46" t="s">
        <v>344</v>
      </c>
      <c r="D46" t="s">
        <v>343</v>
      </c>
      <c r="E46" t="s">
        <v>450</v>
      </c>
      <c r="F46" t="s">
        <v>113</v>
      </c>
      <c r="G46" s="3">
        <v>44579</v>
      </c>
      <c r="H46" s="18">
        <v>0.06</v>
      </c>
      <c r="I46" t="s">
        <v>337</v>
      </c>
      <c r="J46" t="s">
        <v>525</v>
      </c>
      <c r="L46">
        <v>85000</v>
      </c>
    </row>
    <row r="47" spans="1:12" x14ac:dyDescent="0.3">
      <c r="A47">
        <v>1045</v>
      </c>
      <c r="B47" t="s">
        <v>526</v>
      </c>
      <c r="C47" t="s">
        <v>452</v>
      </c>
      <c r="D47" t="s">
        <v>175</v>
      </c>
      <c r="E47" t="s">
        <v>175</v>
      </c>
      <c r="F47" t="s">
        <v>98</v>
      </c>
      <c r="G47" s="3">
        <v>44294</v>
      </c>
      <c r="H47" s="18">
        <v>0.05</v>
      </c>
      <c r="I47" t="s">
        <v>341</v>
      </c>
      <c r="J47" t="s">
        <v>527</v>
      </c>
      <c r="L47">
        <v>90000</v>
      </c>
    </row>
    <row r="48" spans="1:12" x14ac:dyDescent="0.3">
      <c r="A48">
        <v>1046</v>
      </c>
      <c r="B48" t="s">
        <v>528</v>
      </c>
      <c r="C48" t="s">
        <v>373</v>
      </c>
      <c r="D48" t="s">
        <v>347</v>
      </c>
      <c r="E48" t="s">
        <v>347</v>
      </c>
      <c r="F48" t="s">
        <v>113</v>
      </c>
      <c r="G48" s="3">
        <v>45108</v>
      </c>
      <c r="H48" s="19">
        <v>3.5000000000000003E-2</v>
      </c>
      <c r="I48" t="s">
        <v>345</v>
      </c>
      <c r="J48" t="s">
        <v>529</v>
      </c>
      <c r="L48">
        <v>78000</v>
      </c>
    </row>
    <row r="49" spans="1:12" x14ac:dyDescent="0.3">
      <c r="A49">
        <v>1047</v>
      </c>
      <c r="B49" t="s">
        <v>530</v>
      </c>
      <c r="C49" t="s">
        <v>352</v>
      </c>
      <c r="D49" t="s">
        <v>351</v>
      </c>
      <c r="E49" t="s">
        <v>457</v>
      </c>
      <c r="F49" t="s">
        <v>98</v>
      </c>
      <c r="G49" s="3">
        <v>44076</v>
      </c>
      <c r="H49" s="18">
        <v>0.04</v>
      </c>
      <c r="I49" t="s">
        <v>349</v>
      </c>
      <c r="J49" t="s">
        <v>531</v>
      </c>
      <c r="L49">
        <v>76000</v>
      </c>
    </row>
    <row r="50" spans="1:12" x14ac:dyDescent="0.3">
      <c r="A50">
        <v>1048</v>
      </c>
      <c r="B50" t="s">
        <v>532</v>
      </c>
      <c r="C50" t="s">
        <v>129</v>
      </c>
      <c r="D50" t="s">
        <v>143</v>
      </c>
      <c r="E50" t="s">
        <v>460</v>
      </c>
      <c r="F50" t="s">
        <v>113</v>
      </c>
      <c r="G50" s="3">
        <v>43528</v>
      </c>
      <c r="H50" s="18">
        <v>0.04</v>
      </c>
      <c r="I50" t="s">
        <v>353</v>
      </c>
      <c r="J50" t="s">
        <v>533</v>
      </c>
      <c r="K50" s="3">
        <v>44974</v>
      </c>
      <c r="L50">
        <v>83000</v>
      </c>
    </row>
    <row r="51" spans="1:12" x14ac:dyDescent="0.3">
      <c r="A51">
        <v>1049</v>
      </c>
      <c r="B51" t="s">
        <v>534</v>
      </c>
      <c r="C51" t="s">
        <v>355</v>
      </c>
      <c r="D51" t="s">
        <v>336</v>
      </c>
      <c r="E51" t="s">
        <v>463</v>
      </c>
      <c r="F51" t="s">
        <v>98</v>
      </c>
      <c r="G51" s="3">
        <v>44676</v>
      </c>
      <c r="H51" s="18">
        <v>0.05</v>
      </c>
      <c r="I51" t="s">
        <v>356</v>
      </c>
      <c r="J51" t="s">
        <v>535</v>
      </c>
      <c r="L51">
        <v>94000</v>
      </c>
    </row>
    <row r="52" spans="1:12" x14ac:dyDescent="0.3">
      <c r="A52">
        <v>1050</v>
      </c>
      <c r="B52" t="s">
        <v>536</v>
      </c>
      <c r="C52" t="s">
        <v>358</v>
      </c>
      <c r="D52" t="s">
        <v>175</v>
      </c>
      <c r="E52" t="s">
        <v>175</v>
      </c>
      <c r="F52" t="s">
        <v>113</v>
      </c>
      <c r="G52" s="3">
        <v>44550</v>
      </c>
      <c r="H52" s="18">
        <v>0.04</v>
      </c>
      <c r="I52" t="s">
        <v>359</v>
      </c>
      <c r="J52" t="s">
        <v>537</v>
      </c>
      <c r="L52">
        <v>115000</v>
      </c>
    </row>
    <row r="53" spans="1:12" x14ac:dyDescent="0.3">
      <c r="A53">
        <v>1051</v>
      </c>
      <c r="B53" t="s">
        <v>538</v>
      </c>
      <c r="C53" t="s">
        <v>361</v>
      </c>
      <c r="D53" t="s">
        <v>143</v>
      </c>
      <c r="E53" t="s">
        <v>339</v>
      </c>
      <c r="F53" t="s">
        <v>98</v>
      </c>
      <c r="G53" s="3">
        <v>44934</v>
      </c>
      <c r="H53" s="18">
        <v>0.04</v>
      </c>
      <c r="I53" t="s">
        <v>362</v>
      </c>
      <c r="J53" t="s">
        <v>539</v>
      </c>
      <c r="L53">
        <v>89000</v>
      </c>
    </row>
    <row r="54" spans="1:12" x14ac:dyDescent="0.3">
      <c r="A54">
        <v>1052</v>
      </c>
      <c r="B54" t="s">
        <v>540</v>
      </c>
      <c r="C54" t="s">
        <v>364</v>
      </c>
      <c r="D54" t="s">
        <v>339</v>
      </c>
      <c r="E54" t="s">
        <v>339</v>
      </c>
      <c r="F54" t="s">
        <v>113</v>
      </c>
      <c r="G54" s="3">
        <v>43915</v>
      </c>
      <c r="H54" s="18">
        <v>0.05</v>
      </c>
      <c r="I54" t="s">
        <v>365</v>
      </c>
      <c r="J54" t="s">
        <v>541</v>
      </c>
      <c r="L54">
        <v>98000</v>
      </c>
    </row>
    <row r="55" spans="1:12" x14ac:dyDescent="0.3">
      <c r="A55">
        <v>1053</v>
      </c>
      <c r="B55" t="s">
        <v>542</v>
      </c>
      <c r="C55" t="s">
        <v>367</v>
      </c>
      <c r="D55" t="s">
        <v>343</v>
      </c>
      <c r="E55" t="s">
        <v>450</v>
      </c>
      <c r="F55" t="s">
        <v>98</v>
      </c>
      <c r="G55" s="3">
        <v>43784</v>
      </c>
      <c r="H55" s="18">
        <v>0.06</v>
      </c>
      <c r="I55" t="s">
        <v>368</v>
      </c>
      <c r="J55" t="s">
        <v>543</v>
      </c>
      <c r="L55">
        <v>93000</v>
      </c>
    </row>
    <row r="56" spans="1:12" x14ac:dyDescent="0.3">
      <c r="A56">
        <v>1054</v>
      </c>
      <c r="B56" t="s">
        <v>473</v>
      </c>
      <c r="C56" t="s">
        <v>370</v>
      </c>
      <c r="D56" t="s">
        <v>329</v>
      </c>
      <c r="E56" t="s">
        <v>445</v>
      </c>
      <c r="F56" t="s">
        <v>113</v>
      </c>
      <c r="G56" s="3">
        <v>44864</v>
      </c>
      <c r="H56" s="19">
        <v>4.4999999999999998E-2</v>
      </c>
      <c r="I56" t="s">
        <v>371</v>
      </c>
      <c r="J56" t="s">
        <v>544</v>
      </c>
      <c r="L56">
        <v>102000</v>
      </c>
    </row>
    <row r="57" spans="1:12" x14ac:dyDescent="0.3">
      <c r="A57">
        <v>1055</v>
      </c>
      <c r="B57" t="s">
        <v>545</v>
      </c>
      <c r="C57" t="s">
        <v>379</v>
      </c>
      <c r="D57" t="s">
        <v>336</v>
      </c>
      <c r="E57" t="s">
        <v>463</v>
      </c>
      <c r="F57" t="s">
        <v>98</v>
      </c>
      <c r="G57" s="3">
        <v>43946</v>
      </c>
      <c r="H57" s="18">
        <v>0.05</v>
      </c>
      <c r="I57" t="s">
        <v>374</v>
      </c>
      <c r="J57" t="s">
        <v>546</v>
      </c>
      <c r="L57">
        <v>112000</v>
      </c>
    </row>
    <row r="58" spans="1:12" x14ac:dyDescent="0.3">
      <c r="A58">
        <v>1056</v>
      </c>
      <c r="B58" t="s">
        <v>547</v>
      </c>
      <c r="C58" t="s">
        <v>142</v>
      </c>
      <c r="D58" t="s">
        <v>143</v>
      </c>
      <c r="E58" t="s">
        <v>339</v>
      </c>
      <c r="F58" t="s">
        <v>113</v>
      </c>
      <c r="G58" s="3">
        <v>44727</v>
      </c>
      <c r="H58" s="18">
        <v>0.04</v>
      </c>
      <c r="I58" t="s">
        <v>377</v>
      </c>
      <c r="J58" t="s">
        <v>548</v>
      </c>
      <c r="L58">
        <v>86000</v>
      </c>
    </row>
    <row r="59" spans="1:12" x14ac:dyDescent="0.3">
      <c r="A59">
        <v>1057</v>
      </c>
      <c r="B59" t="s">
        <v>549</v>
      </c>
      <c r="C59" t="s">
        <v>164</v>
      </c>
      <c r="D59" t="s">
        <v>336</v>
      </c>
      <c r="E59" t="s">
        <v>443</v>
      </c>
      <c r="F59" t="s">
        <v>98</v>
      </c>
      <c r="G59" s="3">
        <v>44407</v>
      </c>
      <c r="H59" s="19">
        <v>3.5000000000000003E-2</v>
      </c>
      <c r="I59" t="s">
        <v>380</v>
      </c>
      <c r="J59" t="s">
        <v>550</v>
      </c>
      <c r="L59">
        <v>98000</v>
      </c>
    </row>
    <row r="60" spans="1:12" x14ac:dyDescent="0.3">
      <c r="A60">
        <v>1058</v>
      </c>
      <c r="B60" t="s">
        <v>551</v>
      </c>
      <c r="C60" t="s">
        <v>174</v>
      </c>
      <c r="D60" t="s">
        <v>175</v>
      </c>
      <c r="E60" t="s">
        <v>175</v>
      </c>
      <c r="F60" t="s">
        <v>113</v>
      </c>
      <c r="G60" s="3">
        <v>43713</v>
      </c>
      <c r="H60" s="18">
        <v>0.04</v>
      </c>
      <c r="I60" t="s">
        <v>382</v>
      </c>
      <c r="J60" t="s">
        <v>552</v>
      </c>
      <c r="L60">
        <v>94000</v>
      </c>
    </row>
    <row r="61" spans="1:12" x14ac:dyDescent="0.3">
      <c r="A61">
        <v>1059</v>
      </c>
      <c r="B61" t="s">
        <v>553</v>
      </c>
      <c r="C61" t="s">
        <v>348</v>
      </c>
      <c r="D61" t="s">
        <v>347</v>
      </c>
      <c r="E61" t="s">
        <v>347</v>
      </c>
      <c r="F61" t="s">
        <v>98</v>
      </c>
      <c r="G61" s="3">
        <v>45299</v>
      </c>
      <c r="H61" s="18">
        <v>0.05</v>
      </c>
      <c r="I61" t="s">
        <v>384</v>
      </c>
      <c r="J61" t="s">
        <v>384</v>
      </c>
      <c r="L61">
        <v>108000</v>
      </c>
    </row>
    <row r="62" spans="1:12" x14ac:dyDescent="0.3">
      <c r="A62">
        <v>1060</v>
      </c>
      <c r="B62" t="s">
        <v>513</v>
      </c>
      <c r="C62" t="s">
        <v>376</v>
      </c>
      <c r="D62" t="s">
        <v>351</v>
      </c>
      <c r="E62" t="s">
        <v>457</v>
      </c>
      <c r="F62" t="s">
        <v>98</v>
      </c>
      <c r="G62" s="3">
        <v>44241</v>
      </c>
      <c r="H62" s="19">
        <v>4.4999999999999998E-2</v>
      </c>
      <c r="I62" t="s">
        <v>387</v>
      </c>
      <c r="J62" t="s">
        <v>554</v>
      </c>
      <c r="L62">
        <v>76000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2932E-50B3-40F3-9448-3C88A6E79332}">
  <dimension ref="A2:L27"/>
  <sheetViews>
    <sheetView workbookViewId="0">
      <selection activeCell="C27" sqref="C27"/>
    </sheetView>
  </sheetViews>
  <sheetFormatPr defaultRowHeight="14.4" x14ac:dyDescent="0.3"/>
  <cols>
    <col min="1" max="1" width="14.6640625" bestFit="1" customWidth="1"/>
    <col min="2" max="2" width="17" bestFit="1" customWidth="1"/>
    <col min="3" max="3" width="20.88671875" customWidth="1"/>
    <col min="4" max="4" width="13" customWidth="1"/>
    <col min="5" max="5" width="14" customWidth="1"/>
    <col min="6" max="6" width="9" customWidth="1"/>
    <col min="7" max="7" width="10.5546875" customWidth="1"/>
    <col min="8" max="8" width="22.5546875" customWidth="1"/>
    <col min="9" max="9" width="9.6640625" customWidth="1"/>
    <col min="11" max="11" width="10.21875" customWidth="1"/>
    <col min="12" max="12" width="14.44140625" customWidth="1"/>
  </cols>
  <sheetData>
    <row r="2" spans="1:7" x14ac:dyDescent="0.3">
      <c r="A2" t="s">
        <v>562</v>
      </c>
      <c r="B2" t="s">
        <v>563</v>
      </c>
      <c r="C2" t="s">
        <v>564</v>
      </c>
      <c r="F2" t="s">
        <v>565</v>
      </c>
      <c r="G2" t="s">
        <v>564</v>
      </c>
    </row>
    <row r="3" spans="1:7" x14ac:dyDescent="0.3">
      <c r="A3" s="14" t="s">
        <v>326</v>
      </c>
      <c r="B3" s="15">
        <v>95000</v>
      </c>
      <c r="C3" s="19">
        <f t="shared" ref="C3:C12" si="0">LOOKUP(B3,$F$3:$G$6)</f>
        <v>0.1</v>
      </c>
      <c r="F3" s="22">
        <v>52000</v>
      </c>
      <c r="G3" s="18">
        <v>0.05</v>
      </c>
    </row>
    <row r="4" spans="1:7" x14ac:dyDescent="0.3">
      <c r="A4" s="16" t="s">
        <v>444</v>
      </c>
      <c r="B4" s="17">
        <v>75000</v>
      </c>
      <c r="C4" s="19">
        <f t="shared" si="0"/>
        <v>0.05</v>
      </c>
      <c r="F4" s="22">
        <v>82000</v>
      </c>
      <c r="G4" s="18">
        <v>0.1</v>
      </c>
    </row>
    <row r="5" spans="1:7" x14ac:dyDescent="0.3">
      <c r="A5" s="14" t="s">
        <v>447</v>
      </c>
      <c r="B5" s="15">
        <v>105000</v>
      </c>
      <c r="C5" s="19">
        <f t="shared" si="0"/>
        <v>0.1</v>
      </c>
      <c r="F5" s="22">
        <v>112000</v>
      </c>
      <c r="G5" s="18">
        <v>0.15</v>
      </c>
    </row>
    <row r="6" spans="1:7" x14ac:dyDescent="0.3">
      <c r="A6" s="16" t="s">
        <v>449</v>
      </c>
      <c r="B6" s="17">
        <v>85000</v>
      </c>
      <c r="C6" s="19">
        <f t="shared" si="0"/>
        <v>0.1</v>
      </c>
      <c r="F6" s="22">
        <v>142000</v>
      </c>
      <c r="G6" s="18">
        <v>0.05</v>
      </c>
    </row>
    <row r="7" spans="1:7" x14ac:dyDescent="0.3">
      <c r="A7" s="14" t="s">
        <v>332</v>
      </c>
      <c r="B7" s="15">
        <v>90000</v>
      </c>
      <c r="C7" s="19">
        <f t="shared" si="0"/>
        <v>0.1</v>
      </c>
    </row>
    <row r="8" spans="1:7" x14ac:dyDescent="0.3">
      <c r="A8" s="16" t="s">
        <v>454</v>
      </c>
      <c r="B8" s="17">
        <v>80000</v>
      </c>
      <c r="C8" s="19">
        <f t="shared" si="0"/>
        <v>0.05</v>
      </c>
    </row>
    <row r="9" spans="1:7" x14ac:dyDescent="0.3">
      <c r="A9" s="14" t="s">
        <v>456</v>
      </c>
      <c r="B9" s="15">
        <v>72000</v>
      </c>
      <c r="C9" s="19">
        <f t="shared" si="0"/>
        <v>0.05</v>
      </c>
    </row>
    <row r="10" spans="1:7" x14ac:dyDescent="0.3">
      <c r="A10" s="16" t="s">
        <v>459</v>
      </c>
      <c r="B10" s="17">
        <v>82000</v>
      </c>
      <c r="C10" s="19">
        <f t="shared" si="0"/>
        <v>0.1</v>
      </c>
    </row>
    <row r="11" spans="1:7" x14ac:dyDescent="0.3">
      <c r="A11" s="14" t="s">
        <v>462</v>
      </c>
      <c r="B11" s="15">
        <v>95000</v>
      </c>
      <c r="C11" s="19">
        <f t="shared" si="0"/>
        <v>0.1</v>
      </c>
    </row>
    <row r="12" spans="1:7" x14ac:dyDescent="0.3">
      <c r="A12" s="16" t="s">
        <v>465</v>
      </c>
      <c r="B12" s="17">
        <v>110000</v>
      </c>
      <c r="C12" s="19">
        <f t="shared" si="0"/>
        <v>0.1</v>
      </c>
    </row>
    <row r="13" spans="1:7" x14ac:dyDescent="0.3">
      <c r="B13" s="15"/>
    </row>
    <row r="17" spans="1:12" x14ac:dyDescent="0.3">
      <c r="A17" s="23" t="s">
        <v>437</v>
      </c>
      <c r="B17" s="28" t="s">
        <v>319</v>
      </c>
      <c r="C17" s="28" t="s">
        <v>323</v>
      </c>
      <c r="D17" s="28" t="s">
        <v>320</v>
      </c>
      <c r="E17" s="28" t="s">
        <v>438</v>
      </c>
      <c r="F17" s="28" t="s">
        <v>321</v>
      </c>
      <c r="G17" s="28" t="s">
        <v>324</v>
      </c>
      <c r="H17" s="28" t="s">
        <v>439</v>
      </c>
      <c r="I17" s="28" t="s">
        <v>325</v>
      </c>
      <c r="J17" s="28" t="s">
        <v>440</v>
      </c>
      <c r="K17" s="28" t="s">
        <v>441</v>
      </c>
      <c r="L17" s="28" t="s">
        <v>442</v>
      </c>
    </row>
    <row r="18" spans="1:12" x14ac:dyDescent="0.3">
      <c r="A18" s="20">
        <v>1001</v>
      </c>
      <c r="B18" s="16" t="s">
        <v>444</v>
      </c>
      <c r="C18" s="16" t="s">
        <v>330</v>
      </c>
      <c r="D18" s="16" t="s">
        <v>329</v>
      </c>
      <c r="E18" s="16" t="s">
        <v>445</v>
      </c>
      <c r="F18" s="16" t="s">
        <v>98</v>
      </c>
      <c r="G18" s="26">
        <v>43699</v>
      </c>
      <c r="H18" s="27">
        <v>0.03</v>
      </c>
      <c r="I18" s="16" t="s">
        <v>331</v>
      </c>
      <c r="J18" s="16" t="s">
        <v>446</v>
      </c>
      <c r="K18" s="26">
        <v>44743</v>
      </c>
      <c r="L18" s="16">
        <v>75000</v>
      </c>
    </row>
    <row r="19" spans="1:12" x14ac:dyDescent="0.3">
      <c r="A19" s="21">
        <v>1002</v>
      </c>
      <c r="B19" s="16" t="s">
        <v>449</v>
      </c>
      <c r="C19" s="16" t="s">
        <v>344</v>
      </c>
      <c r="D19" s="16" t="s">
        <v>343</v>
      </c>
      <c r="E19" s="16" t="s">
        <v>450</v>
      </c>
      <c r="F19" s="16" t="s">
        <v>98</v>
      </c>
      <c r="G19" s="26">
        <v>44140</v>
      </c>
      <c r="H19" s="27">
        <v>0.06</v>
      </c>
      <c r="I19" s="16" t="s">
        <v>337</v>
      </c>
      <c r="J19" s="16" t="s">
        <v>451</v>
      </c>
      <c r="K19" s="16"/>
      <c r="L19" s="16">
        <v>85000</v>
      </c>
    </row>
    <row r="20" spans="1:12" x14ac:dyDescent="0.3">
      <c r="A20" s="20">
        <v>1003</v>
      </c>
      <c r="B20" s="14" t="s">
        <v>332</v>
      </c>
      <c r="C20" s="14" t="s">
        <v>452</v>
      </c>
      <c r="D20" s="14" t="s">
        <v>175</v>
      </c>
      <c r="E20" s="14" t="s">
        <v>175</v>
      </c>
      <c r="F20" s="14" t="s">
        <v>113</v>
      </c>
      <c r="G20" s="24">
        <v>43634</v>
      </c>
      <c r="H20" s="25">
        <v>0.05</v>
      </c>
      <c r="I20" s="14" t="s">
        <v>341</v>
      </c>
      <c r="J20" s="14" t="s">
        <v>453</v>
      </c>
      <c r="K20" s="24">
        <v>45031</v>
      </c>
      <c r="L20" s="14">
        <v>90000</v>
      </c>
    </row>
    <row r="21" spans="1:12" x14ac:dyDescent="0.3">
      <c r="A21" s="21">
        <v>1004</v>
      </c>
      <c r="B21" s="14" t="s">
        <v>326</v>
      </c>
      <c r="C21" s="14" t="s">
        <v>184</v>
      </c>
      <c r="D21" s="14" t="s">
        <v>336</v>
      </c>
      <c r="E21" s="14" t="s">
        <v>443</v>
      </c>
      <c r="F21" s="14" t="s">
        <v>113</v>
      </c>
      <c r="G21" s="24">
        <v>43845</v>
      </c>
      <c r="H21" s="25">
        <v>0.05</v>
      </c>
      <c r="I21" s="14" t="s">
        <v>327</v>
      </c>
      <c r="J21" s="14" t="s">
        <v>99</v>
      </c>
      <c r="K21" s="14"/>
      <c r="L21" s="14">
        <v>95000</v>
      </c>
    </row>
    <row r="22" spans="1:12" x14ac:dyDescent="0.3">
      <c r="A22" s="20">
        <v>1005</v>
      </c>
      <c r="B22" s="29" t="s">
        <v>447</v>
      </c>
      <c r="C22" s="29" t="s">
        <v>333</v>
      </c>
      <c r="D22" s="29" t="s">
        <v>143</v>
      </c>
      <c r="E22" s="29" t="s">
        <v>339</v>
      </c>
      <c r="F22" s="29" t="s">
        <v>113</v>
      </c>
      <c r="G22" s="30">
        <v>44237</v>
      </c>
      <c r="H22" s="31">
        <v>0.04</v>
      </c>
      <c r="I22" s="29" t="s">
        <v>334</v>
      </c>
      <c r="J22" s="29" t="s">
        <v>448</v>
      </c>
      <c r="K22" s="29"/>
      <c r="L22" s="29">
        <v>105000</v>
      </c>
    </row>
    <row r="25" spans="1:12" x14ac:dyDescent="0.3">
      <c r="B25" t="s">
        <v>566</v>
      </c>
      <c r="C25" t="s">
        <v>567</v>
      </c>
    </row>
    <row r="26" spans="1:12" x14ac:dyDescent="0.3">
      <c r="B26" s="20">
        <v>1004</v>
      </c>
      <c r="C26" t="str">
        <f>LOOKUP(B26,A17:F22)</f>
        <v>Male</v>
      </c>
    </row>
    <row r="27" spans="1:12" x14ac:dyDescent="0.3">
      <c r="C27" t="s">
        <v>284</v>
      </c>
    </row>
  </sheetData>
  <sortState xmlns:xlrd2="http://schemas.microsoft.com/office/spreadsheetml/2017/richdata2" ref="A18:A22">
    <sortCondition ref="A18:A22"/>
  </sortState>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26C1A-B928-42D6-8383-E43AD07F8380}">
  <dimension ref="A2:I22"/>
  <sheetViews>
    <sheetView topLeftCell="A2" workbookViewId="0">
      <selection activeCell="A2" sqref="A2:A22"/>
    </sheetView>
  </sheetViews>
  <sheetFormatPr defaultRowHeight="14.4" x14ac:dyDescent="0.3"/>
  <cols>
    <col min="1" max="1" width="48.109375" bestFit="1" customWidth="1"/>
    <col min="5" max="5" width="10.33203125" bestFit="1" customWidth="1"/>
    <col min="6" max="6" width="12.6640625" bestFit="1" customWidth="1"/>
    <col min="7" max="7" width="15.21875" customWidth="1"/>
    <col min="8" max="8" width="10.44140625" customWidth="1"/>
    <col min="9" max="9" width="17.109375" customWidth="1"/>
  </cols>
  <sheetData>
    <row r="2" spans="1:9" ht="15.6" x14ac:dyDescent="0.3">
      <c r="A2" t="s">
        <v>210</v>
      </c>
      <c r="E2" s="1" t="s">
        <v>1</v>
      </c>
      <c r="F2" s="1" t="s">
        <v>2</v>
      </c>
      <c r="G2" s="1" t="s">
        <v>231</v>
      </c>
      <c r="H2" s="1" t="s">
        <v>232</v>
      </c>
      <c r="I2" s="1" t="s">
        <v>233</v>
      </c>
    </row>
    <row r="3" spans="1:9" x14ac:dyDescent="0.3">
      <c r="A3" t="s">
        <v>211</v>
      </c>
      <c r="E3" s="3">
        <v>45339</v>
      </c>
      <c r="F3" t="s">
        <v>122</v>
      </c>
      <c r="G3" t="s">
        <v>266</v>
      </c>
      <c r="H3" s="9" t="s">
        <v>267</v>
      </c>
      <c r="I3" s="6" t="s">
        <v>236</v>
      </c>
    </row>
    <row r="4" spans="1:9" x14ac:dyDescent="0.3">
      <c r="A4" t="s">
        <v>212</v>
      </c>
      <c r="E4" s="3">
        <v>45125</v>
      </c>
      <c r="F4" t="s">
        <v>122</v>
      </c>
      <c r="G4" t="s">
        <v>253</v>
      </c>
      <c r="H4" s="9" t="s">
        <v>254</v>
      </c>
      <c r="I4" s="5" t="s">
        <v>244</v>
      </c>
    </row>
    <row r="5" spans="1:9" x14ac:dyDescent="0.3">
      <c r="A5" t="s">
        <v>213</v>
      </c>
      <c r="E5" s="3">
        <v>45213</v>
      </c>
      <c r="F5" t="s">
        <v>241</v>
      </c>
      <c r="G5" t="s">
        <v>259</v>
      </c>
      <c r="H5" s="9" t="s">
        <v>260</v>
      </c>
      <c r="I5" s="7" t="s">
        <v>240</v>
      </c>
    </row>
    <row r="6" spans="1:9" x14ac:dyDescent="0.3">
      <c r="A6" t="s">
        <v>214</v>
      </c>
      <c r="E6" s="3">
        <v>45005</v>
      </c>
      <c r="F6" t="s">
        <v>241</v>
      </c>
      <c r="G6" t="s">
        <v>242</v>
      </c>
      <c r="H6" s="9" t="s">
        <v>243</v>
      </c>
      <c r="I6" s="5" t="s">
        <v>244</v>
      </c>
    </row>
    <row r="7" spans="1:9" x14ac:dyDescent="0.3">
      <c r="A7" t="s">
        <v>215</v>
      </c>
      <c r="E7" s="3">
        <v>45428</v>
      </c>
      <c r="F7" t="s">
        <v>241</v>
      </c>
      <c r="G7" t="s">
        <v>272</v>
      </c>
      <c r="H7" s="9" t="s">
        <v>273</v>
      </c>
      <c r="I7" s="6" t="s">
        <v>236</v>
      </c>
    </row>
    <row r="8" spans="1:9" x14ac:dyDescent="0.3">
      <c r="A8" t="s">
        <v>216</v>
      </c>
      <c r="E8" s="3">
        <v>44969</v>
      </c>
      <c r="F8" t="s">
        <v>237</v>
      </c>
      <c r="G8" t="s">
        <v>238</v>
      </c>
      <c r="H8" s="9" t="s">
        <v>239</v>
      </c>
      <c r="I8" s="7" t="s">
        <v>240</v>
      </c>
    </row>
    <row r="9" spans="1:9" x14ac:dyDescent="0.3">
      <c r="A9" t="s">
        <v>217</v>
      </c>
      <c r="E9" s="3">
        <v>45161</v>
      </c>
      <c r="F9" t="s">
        <v>237</v>
      </c>
      <c r="G9" t="s">
        <v>255</v>
      </c>
      <c r="H9" s="9" t="s">
        <v>256</v>
      </c>
      <c r="I9" s="6" t="s">
        <v>236</v>
      </c>
    </row>
    <row r="10" spans="1:9" x14ac:dyDescent="0.3">
      <c r="A10" t="s">
        <v>218</v>
      </c>
      <c r="E10" s="3">
        <v>45376</v>
      </c>
      <c r="F10" t="s">
        <v>237</v>
      </c>
      <c r="G10" t="s">
        <v>268</v>
      </c>
      <c r="H10" s="9" t="s">
        <v>269</v>
      </c>
      <c r="I10" s="7" t="s">
        <v>240</v>
      </c>
    </row>
    <row r="11" spans="1:9" x14ac:dyDescent="0.3">
      <c r="A11" t="s">
        <v>219</v>
      </c>
      <c r="E11" s="3">
        <v>45048</v>
      </c>
      <c r="F11" t="s">
        <v>248</v>
      </c>
      <c r="G11" t="s">
        <v>133</v>
      </c>
      <c r="H11" s="9" t="s">
        <v>249</v>
      </c>
      <c r="I11" s="8" t="s">
        <v>250</v>
      </c>
    </row>
    <row r="12" spans="1:9" x14ac:dyDescent="0.3">
      <c r="A12" t="s">
        <v>220</v>
      </c>
      <c r="E12" s="3">
        <v>45503</v>
      </c>
      <c r="F12" t="s">
        <v>248</v>
      </c>
      <c r="G12" t="s">
        <v>276</v>
      </c>
      <c r="H12" s="9" t="s">
        <v>277</v>
      </c>
      <c r="I12" s="7" t="s">
        <v>240</v>
      </c>
    </row>
    <row r="13" spans="1:9" x14ac:dyDescent="0.3">
      <c r="A13" t="s">
        <v>221</v>
      </c>
      <c r="E13" s="3">
        <v>45272</v>
      </c>
      <c r="F13" t="s">
        <v>248</v>
      </c>
      <c r="G13" t="s">
        <v>263</v>
      </c>
      <c r="H13" s="9" t="s">
        <v>243</v>
      </c>
      <c r="I13" s="5" t="s">
        <v>244</v>
      </c>
    </row>
    <row r="14" spans="1:9" x14ac:dyDescent="0.3">
      <c r="A14" t="s">
        <v>222</v>
      </c>
      <c r="E14" s="3">
        <v>45391</v>
      </c>
      <c r="F14" t="s">
        <v>234</v>
      </c>
      <c r="G14" t="s">
        <v>270</v>
      </c>
      <c r="H14" s="9" t="s">
        <v>271</v>
      </c>
      <c r="I14" s="5" t="s">
        <v>244</v>
      </c>
    </row>
    <row r="15" spans="1:9" x14ac:dyDescent="0.3">
      <c r="A15" t="s">
        <v>223</v>
      </c>
      <c r="E15" s="3">
        <v>45174</v>
      </c>
      <c r="F15" t="s">
        <v>234</v>
      </c>
      <c r="G15" t="s">
        <v>257</v>
      </c>
      <c r="H15" s="9" t="s">
        <v>258</v>
      </c>
      <c r="I15" s="8" t="s">
        <v>250</v>
      </c>
    </row>
    <row r="16" spans="1:9" x14ac:dyDescent="0.3">
      <c r="A16" t="s">
        <v>224</v>
      </c>
      <c r="E16" s="3">
        <v>44931</v>
      </c>
      <c r="F16" t="s">
        <v>234</v>
      </c>
      <c r="G16" t="s">
        <v>7</v>
      </c>
      <c r="H16" s="9" t="s">
        <v>235</v>
      </c>
      <c r="I16" s="6" t="s">
        <v>236</v>
      </c>
    </row>
    <row r="17" spans="1:9" x14ac:dyDescent="0.3">
      <c r="A17" t="s">
        <v>225</v>
      </c>
      <c r="E17" s="3">
        <v>45509</v>
      </c>
      <c r="F17" t="s">
        <v>251</v>
      </c>
      <c r="G17" t="s">
        <v>278</v>
      </c>
      <c r="H17" s="9" t="s">
        <v>279</v>
      </c>
      <c r="I17" s="5" t="s">
        <v>244</v>
      </c>
    </row>
    <row r="18" spans="1:9" x14ac:dyDescent="0.3">
      <c r="A18" t="s">
        <v>226</v>
      </c>
      <c r="E18" s="3">
        <v>45299</v>
      </c>
      <c r="F18" t="s">
        <v>251</v>
      </c>
      <c r="G18" t="s">
        <v>264</v>
      </c>
      <c r="H18" s="9" t="s">
        <v>265</v>
      </c>
      <c r="I18" s="8" t="s">
        <v>250</v>
      </c>
    </row>
    <row r="19" spans="1:9" x14ac:dyDescent="0.3">
      <c r="A19" t="s">
        <v>227</v>
      </c>
      <c r="E19" s="3">
        <v>45087</v>
      </c>
      <c r="F19" t="s">
        <v>251</v>
      </c>
      <c r="G19" t="s">
        <v>180</v>
      </c>
      <c r="H19" s="9" t="s">
        <v>252</v>
      </c>
      <c r="I19" s="7" t="s">
        <v>240</v>
      </c>
    </row>
    <row r="20" spans="1:9" x14ac:dyDescent="0.3">
      <c r="A20" t="s">
        <v>228</v>
      </c>
      <c r="E20" s="3">
        <v>45260</v>
      </c>
      <c r="F20" t="s">
        <v>245</v>
      </c>
      <c r="G20" t="s">
        <v>261</v>
      </c>
      <c r="H20" s="9" t="s">
        <v>262</v>
      </c>
      <c r="I20" s="6" t="s">
        <v>236</v>
      </c>
    </row>
    <row r="21" spans="1:9" x14ac:dyDescent="0.3">
      <c r="A21" t="s">
        <v>229</v>
      </c>
      <c r="E21" s="3">
        <v>45031</v>
      </c>
      <c r="F21" t="s">
        <v>245</v>
      </c>
      <c r="G21" t="s">
        <v>246</v>
      </c>
      <c r="H21" s="9" t="s">
        <v>247</v>
      </c>
      <c r="I21" s="6" t="s">
        <v>236</v>
      </c>
    </row>
    <row r="22" spans="1:9" x14ac:dyDescent="0.3">
      <c r="A22" t="s">
        <v>230</v>
      </c>
      <c r="E22" s="3">
        <v>45465</v>
      </c>
      <c r="F22" t="s">
        <v>245</v>
      </c>
      <c r="G22" t="s">
        <v>274</v>
      </c>
      <c r="H22" s="9" t="s">
        <v>275</v>
      </c>
      <c r="I22" s="8" t="s">
        <v>250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06149-4CA5-4B93-A990-830B186CF8D0}">
  <dimension ref="A1:J22"/>
  <sheetViews>
    <sheetView workbookViewId="0">
      <selection activeCell="B28" sqref="B28"/>
    </sheetView>
  </sheetViews>
  <sheetFormatPr defaultRowHeight="14.4" x14ac:dyDescent="0.3"/>
  <cols>
    <col min="1" max="1" width="48.109375" bestFit="1" customWidth="1"/>
    <col min="3" max="3" width="10.33203125" bestFit="1" customWidth="1"/>
    <col min="4" max="4" width="10.44140625" customWidth="1"/>
    <col min="5" max="5" width="14.33203125" customWidth="1"/>
    <col min="6" max="6" width="9.77734375" customWidth="1"/>
    <col min="7" max="7" width="15.88671875" customWidth="1"/>
    <col min="10" max="10" width="19.88671875" bestFit="1" customWidth="1"/>
  </cols>
  <sheetData>
    <row r="1" spans="1:10" x14ac:dyDescent="0.3">
      <c r="A1" t="s">
        <v>210</v>
      </c>
      <c r="J1" t="s">
        <v>568</v>
      </c>
    </row>
    <row r="2" spans="1:10" x14ac:dyDescent="0.3">
      <c r="A2" t="s">
        <v>211</v>
      </c>
      <c r="C2" s="4" t="s">
        <v>1</v>
      </c>
      <c r="D2" s="4" t="s">
        <v>2</v>
      </c>
      <c r="E2" s="4" t="s">
        <v>231</v>
      </c>
      <c r="F2" s="4" t="s">
        <v>232</v>
      </c>
      <c r="G2" s="4" t="s">
        <v>233</v>
      </c>
      <c r="H2" s="4"/>
    </row>
    <row r="3" spans="1:10" x14ac:dyDescent="0.3">
      <c r="A3" t="s">
        <v>212</v>
      </c>
      <c r="C3" s="3">
        <v>45509</v>
      </c>
      <c r="D3" t="s">
        <v>251</v>
      </c>
      <c r="E3" t="s">
        <v>278</v>
      </c>
      <c r="F3" t="s">
        <v>279</v>
      </c>
      <c r="G3" t="s">
        <v>244</v>
      </c>
    </row>
    <row r="4" spans="1:10" x14ac:dyDescent="0.3">
      <c r="A4" t="s">
        <v>213</v>
      </c>
      <c r="C4" s="3">
        <v>45503</v>
      </c>
      <c r="D4" t="s">
        <v>248</v>
      </c>
      <c r="E4" t="s">
        <v>276</v>
      </c>
      <c r="F4" t="s">
        <v>277</v>
      </c>
      <c r="G4" t="s">
        <v>240</v>
      </c>
    </row>
    <row r="5" spans="1:10" x14ac:dyDescent="0.3">
      <c r="A5" t="s">
        <v>214</v>
      </c>
      <c r="C5" s="3">
        <v>45465</v>
      </c>
      <c r="D5" t="s">
        <v>245</v>
      </c>
      <c r="E5" t="s">
        <v>274</v>
      </c>
      <c r="F5" t="s">
        <v>275</v>
      </c>
      <c r="G5" t="s">
        <v>250</v>
      </c>
    </row>
    <row r="6" spans="1:10" x14ac:dyDescent="0.3">
      <c r="A6" t="s">
        <v>215</v>
      </c>
      <c r="C6" s="3">
        <v>45428</v>
      </c>
      <c r="D6" t="s">
        <v>241</v>
      </c>
      <c r="E6" t="s">
        <v>272</v>
      </c>
      <c r="F6" t="s">
        <v>273</v>
      </c>
      <c r="G6" t="s">
        <v>236</v>
      </c>
    </row>
    <row r="7" spans="1:10" x14ac:dyDescent="0.3">
      <c r="A7" t="s">
        <v>216</v>
      </c>
      <c r="C7" s="3">
        <v>45391</v>
      </c>
      <c r="D7" t="s">
        <v>234</v>
      </c>
      <c r="E7" t="s">
        <v>270</v>
      </c>
      <c r="F7" t="s">
        <v>271</v>
      </c>
      <c r="G7" t="s">
        <v>244</v>
      </c>
    </row>
    <row r="8" spans="1:10" x14ac:dyDescent="0.3">
      <c r="A8" t="s">
        <v>217</v>
      </c>
      <c r="C8" s="3">
        <v>45376</v>
      </c>
      <c r="D8" t="s">
        <v>237</v>
      </c>
      <c r="E8" t="s">
        <v>268</v>
      </c>
      <c r="F8" t="s">
        <v>269</v>
      </c>
      <c r="G8" t="s">
        <v>240</v>
      </c>
    </row>
    <row r="9" spans="1:10" x14ac:dyDescent="0.3">
      <c r="A9" t="s">
        <v>218</v>
      </c>
      <c r="C9" s="3">
        <v>45339</v>
      </c>
      <c r="D9" t="s">
        <v>122</v>
      </c>
      <c r="E9" t="s">
        <v>266</v>
      </c>
      <c r="F9" t="s">
        <v>267</v>
      </c>
      <c r="G9" t="s">
        <v>236</v>
      </c>
    </row>
    <row r="10" spans="1:10" x14ac:dyDescent="0.3">
      <c r="A10" t="s">
        <v>219</v>
      </c>
      <c r="C10" s="3">
        <v>45299</v>
      </c>
      <c r="D10" t="s">
        <v>251</v>
      </c>
      <c r="E10" t="s">
        <v>264</v>
      </c>
      <c r="F10" t="s">
        <v>265</v>
      </c>
      <c r="G10" t="s">
        <v>250</v>
      </c>
    </row>
    <row r="11" spans="1:10" x14ac:dyDescent="0.3">
      <c r="A11" t="s">
        <v>220</v>
      </c>
      <c r="C11" s="3">
        <v>45272</v>
      </c>
      <c r="D11" t="s">
        <v>248</v>
      </c>
      <c r="E11" t="s">
        <v>263</v>
      </c>
      <c r="F11" t="s">
        <v>243</v>
      </c>
      <c r="G11" t="s">
        <v>244</v>
      </c>
    </row>
    <row r="12" spans="1:10" x14ac:dyDescent="0.3">
      <c r="A12" t="s">
        <v>221</v>
      </c>
      <c r="C12" s="3">
        <v>45260</v>
      </c>
      <c r="D12" t="s">
        <v>245</v>
      </c>
      <c r="E12" t="s">
        <v>261</v>
      </c>
      <c r="F12" t="s">
        <v>262</v>
      </c>
      <c r="G12" t="s">
        <v>236</v>
      </c>
    </row>
    <row r="13" spans="1:10" x14ac:dyDescent="0.3">
      <c r="A13" t="s">
        <v>222</v>
      </c>
      <c r="C13" s="3">
        <v>45213</v>
      </c>
      <c r="D13" t="s">
        <v>241</v>
      </c>
      <c r="E13" t="s">
        <v>259</v>
      </c>
      <c r="F13" t="s">
        <v>260</v>
      </c>
      <c r="G13" t="s">
        <v>240</v>
      </c>
    </row>
    <row r="14" spans="1:10" x14ac:dyDescent="0.3">
      <c r="A14" t="s">
        <v>223</v>
      </c>
      <c r="C14" s="3">
        <v>45174</v>
      </c>
      <c r="D14" t="s">
        <v>234</v>
      </c>
      <c r="E14" t="s">
        <v>257</v>
      </c>
      <c r="F14" t="s">
        <v>258</v>
      </c>
      <c r="G14" t="s">
        <v>250</v>
      </c>
    </row>
    <row r="15" spans="1:10" x14ac:dyDescent="0.3">
      <c r="A15" t="s">
        <v>224</v>
      </c>
      <c r="C15" s="3">
        <v>45161</v>
      </c>
      <c r="D15" t="s">
        <v>237</v>
      </c>
      <c r="E15" t="s">
        <v>255</v>
      </c>
      <c r="F15" t="s">
        <v>256</v>
      </c>
      <c r="G15" t="s">
        <v>236</v>
      </c>
    </row>
    <row r="16" spans="1:10" x14ac:dyDescent="0.3">
      <c r="A16" t="s">
        <v>225</v>
      </c>
      <c r="C16" s="3">
        <v>45125</v>
      </c>
      <c r="D16" t="s">
        <v>122</v>
      </c>
      <c r="E16" t="s">
        <v>253</v>
      </c>
      <c r="F16" t="s">
        <v>254</v>
      </c>
      <c r="G16" t="s">
        <v>244</v>
      </c>
    </row>
    <row r="17" spans="1:7" x14ac:dyDescent="0.3">
      <c r="A17" t="s">
        <v>226</v>
      </c>
      <c r="C17" s="3">
        <v>45087</v>
      </c>
      <c r="D17" t="s">
        <v>251</v>
      </c>
      <c r="E17" t="s">
        <v>180</v>
      </c>
      <c r="F17" t="s">
        <v>252</v>
      </c>
      <c r="G17" t="s">
        <v>240</v>
      </c>
    </row>
    <row r="18" spans="1:7" x14ac:dyDescent="0.3">
      <c r="A18" t="s">
        <v>227</v>
      </c>
      <c r="C18" s="3">
        <v>45048</v>
      </c>
      <c r="D18" t="s">
        <v>248</v>
      </c>
      <c r="E18" t="s">
        <v>133</v>
      </c>
      <c r="F18" t="s">
        <v>249</v>
      </c>
      <c r="G18" t="s">
        <v>250</v>
      </c>
    </row>
    <row r="19" spans="1:7" x14ac:dyDescent="0.3">
      <c r="A19" t="s">
        <v>228</v>
      </c>
      <c r="C19" s="3">
        <v>45031</v>
      </c>
      <c r="D19" t="s">
        <v>245</v>
      </c>
      <c r="E19" t="s">
        <v>246</v>
      </c>
      <c r="F19" t="s">
        <v>247</v>
      </c>
      <c r="G19" t="s">
        <v>236</v>
      </c>
    </row>
    <row r="20" spans="1:7" x14ac:dyDescent="0.3">
      <c r="A20" t="s">
        <v>229</v>
      </c>
      <c r="C20" s="3">
        <v>45005</v>
      </c>
      <c r="D20" t="s">
        <v>241</v>
      </c>
      <c r="E20" t="s">
        <v>242</v>
      </c>
      <c r="F20" t="s">
        <v>243</v>
      </c>
      <c r="G20" t="s">
        <v>244</v>
      </c>
    </row>
    <row r="21" spans="1:7" x14ac:dyDescent="0.3">
      <c r="A21" t="s">
        <v>230</v>
      </c>
      <c r="C21" s="3">
        <v>44969</v>
      </c>
      <c r="D21" t="s">
        <v>237</v>
      </c>
      <c r="E21" t="s">
        <v>238</v>
      </c>
      <c r="F21" t="s">
        <v>239</v>
      </c>
      <c r="G21" t="s">
        <v>240</v>
      </c>
    </row>
    <row r="22" spans="1:7" x14ac:dyDescent="0.3">
      <c r="C22" s="3">
        <v>44931</v>
      </c>
      <c r="D22" t="s">
        <v>234</v>
      </c>
      <c r="E22" t="s">
        <v>7</v>
      </c>
      <c r="F22" t="s">
        <v>235</v>
      </c>
      <c r="G22" t="s">
        <v>236</v>
      </c>
    </row>
  </sheetData>
  <conditionalFormatting sqref="C2">
    <cfRule type="timePeriod" dxfId="8" priority="17" timePeriod="thisMonth">
      <formula>AND(MONTH(C2)=MONTH(TODAY()),YEAR(C2)=YEAR(TODAY()))</formula>
    </cfRule>
  </conditionalFormatting>
  <conditionalFormatting sqref="I3:I7">
    <cfRule type="colorScale" priority="6">
      <colorScale>
        <cfvo type="min"/>
        <cfvo type="percentile" val="50"/>
        <cfvo type="max"/>
        <color rgb="FF5A8AC6"/>
        <color rgb="FFFCFCFF"/>
        <color rgb="FFF8696B"/>
      </colorScale>
    </cfRule>
  </conditionalFormatting>
  <conditionalFormatting sqref="F3:F22">
    <cfRule type="top10" dxfId="7" priority="5" rank="10"/>
    <cfRule type="aboveAverage" dxfId="6" priority="4"/>
    <cfRule type="dataBar" priority="2">
      <dataBar>
        <cfvo type="min"/>
        <cfvo type="max"/>
        <color rgb="FF63C384"/>
      </dataBar>
      <extLst>
        <ext xmlns:x14="http://schemas.microsoft.com/office/spreadsheetml/2009/9/main" uri="{B025F937-C7B1-47D3-B67F-A62EFF666E3E}">
          <x14:id>{2E1BFA50-DEE7-418D-9670-6FEAB57F36A6}</x14:id>
        </ext>
      </extLst>
    </cfRule>
    <cfRule type="dataBar" priority="1">
      <dataBar>
        <cfvo type="min"/>
        <cfvo type="max"/>
        <color rgb="FF63C384"/>
      </dataBar>
      <extLst>
        <ext xmlns:x14="http://schemas.microsoft.com/office/spreadsheetml/2009/9/main" uri="{B025F937-C7B1-47D3-B67F-A62EFF666E3E}">
          <x14:id>{5A5C390B-96AB-48CF-BF4F-B3B124ABF51A}</x14:id>
        </ext>
      </extLst>
    </cfRule>
  </conditionalFormatting>
  <dataValidations count="1">
    <dataValidation type="list" allowBlank="1" showInputMessage="1" showErrorMessage="1" sqref="G3:G22" xr:uid="{5ABA0E12-3C1A-4EA6-AEA7-2CB2EF472C8B}">
      <formula1>"Cash,Credit Card, Debit Card, PayPal"</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290" r:id="rId3" name="Button 2">
              <controlPr defaultSize="0" print="0" autoFill="0" autoPict="0" macro="[0]!Button2_Click">
                <anchor moveWithCells="1" sizeWithCells="1">
                  <from>
                    <xdr:col>9</xdr:col>
                    <xdr:colOff>144780</xdr:colOff>
                    <xdr:row>7</xdr:row>
                    <xdr:rowOff>167640</xdr:rowOff>
                  </from>
                  <to>
                    <xdr:col>10</xdr:col>
                    <xdr:colOff>7620</xdr:colOff>
                    <xdr:row>8</xdr:row>
                    <xdr:rowOff>152400</xdr:rowOff>
                  </to>
                </anchor>
              </controlPr>
            </control>
          </mc:Choice>
        </mc:AlternateContent>
      </controls>
    </mc:Choice>
  </mc:AlternateContent>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2E1BFA50-DEE7-418D-9670-6FEAB57F36A6}">
            <x14:dataBar minLength="0" maxLength="100" border="1" negativeBarBorderColorSameAsPositive="0">
              <x14:cfvo type="autoMin"/>
              <x14:cfvo type="autoMax"/>
              <x14:borderColor rgb="FF63C384"/>
              <x14:negativeFillColor rgb="FFFF0000"/>
              <x14:negativeBorderColor rgb="FFFF0000"/>
              <x14:axisColor rgb="FF000000"/>
            </x14:dataBar>
          </x14:cfRule>
          <x14:cfRule type="dataBar" id="{5A5C390B-96AB-48CF-BF4F-B3B124ABF51A}">
            <x14:dataBar minLength="0" maxLength="100" border="1" negativeBarBorderColorSameAsPositive="0">
              <x14:cfvo type="autoMin"/>
              <x14:cfvo type="autoMax"/>
              <x14:borderColor rgb="FF63C384"/>
              <x14:negativeFillColor rgb="FFFF0000"/>
              <x14:negativeBorderColor rgb="FFFF0000"/>
              <x14:axisColor rgb="FF000000"/>
            </x14:dataBar>
          </x14:cfRule>
          <xm:sqref>F3:F22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72430-63D1-4527-80D0-647B637C517D}">
  <dimension ref="A3:B26"/>
  <sheetViews>
    <sheetView workbookViewId="0">
      <selection activeCell="B6" sqref="B6"/>
    </sheetView>
  </sheetViews>
  <sheetFormatPr defaultRowHeight="14.4" x14ac:dyDescent="0.3"/>
  <cols>
    <col min="1" max="1" width="16.77734375" bestFit="1" customWidth="1"/>
    <col min="2" max="2" width="20.44140625" bestFit="1" customWidth="1"/>
  </cols>
  <sheetData>
    <row r="3" spans="1:2" ht="15.6" customHeight="1" x14ac:dyDescent="0.3">
      <c r="A3" s="32" t="s">
        <v>569</v>
      </c>
      <c r="B3" t="s">
        <v>570</v>
      </c>
    </row>
    <row r="4" spans="1:2" x14ac:dyDescent="0.3">
      <c r="A4" s="33" t="s">
        <v>244</v>
      </c>
      <c r="B4">
        <v>5</v>
      </c>
    </row>
    <row r="5" spans="1:2" x14ac:dyDescent="0.3">
      <c r="A5" s="34" t="s">
        <v>122</v>
      </c>
      <c r="B5">
        <v>1</v>
      </c>
    </row>
    <row r="6" spans="1:2" x14ac:dyDescent="0.3">
      <c r="A6" s="34" t="s">
        <v>241</v>
      </c>
      <c r="B6">
        <v>1</v>
      </c>
    </row>
    <row r="7" spans="1:2" x14ac:dyDescent="0.3">
      <c r="A7" s="34" t="s">
        <v>248</v>
      </c>
      <c r="B7">
        <v>1</v>
      </c>
    </row>
    <row r="8" spans="1:2" x14ac:dyDescent="0.3">
      <c r="A8" s="34" t="s">
        <v>234</v>
      </c>
      <c r="B8">
        <v>1</v>
      </c>
    </row>
    <row r="9" spans="1:2" x14ac:dyDescent="0.3">
      <c r="A9" s="34" t="s">
        <v>251</v>
      </c>
      <c r="B9">
        <v>1</v>
      </c>
    </row>
    <row r="10" spans="1:2" x14ac:dyDescent="0.3">
      <c r="A10" s="33" t="s">
        <v>236</v>
      </c>
      <c r="B10">
        <v>6</v>
      </c>
    </row>
    <row r="11" spans="1:2" x14ac:dyDescent="0.3">
      <c r="A11" s="34" t="s">
        <v>122</v>
      </c>
      <c r="B11">
        <v>1</v>
      </c>
    </row>
    <row r="12" spans="1:2" x14ac:dyDescent="0.3">
      <c r="A12" s="34" t="s">
        <v>241</v>
      </c>
      <c r="B12">
        <v>1</v>
      </c>
    </row>
    <row r="13" spans="1:2" x14ac:dyDescent="0.3">
      <c r="A13" s="34" t="s">
        <v>237</v>
      </c>
      <c r="B13">
        <v>1</v>
      </c>
    </row>
    <row r="14" spans="1:2" x14ac:dyDescent="0.3">
      <c r="A14" s="34" t="s">
        <v>234</v>
      </c>
      <c r="B14">
        <v>1</v>
      </c>
    </row>
    <row r="15" spans="1:2" x14ac:dyDescent="0.3">
      <c r="A15" s="34" t="s">
        <v>245</v>
      </c>
      <c r="B15">
        <v>2</v>
      </c>
    </row>
    <row r="16" spans="1:2" x14ac:dyDescent="0.3">
      <c r="A16" s="33" t="s">
        <v>240</v>
      </c>
      <c r="B16">
        <v>5</v>
      </c>
    </row>
    <row r="17" spans="1:2" x14ac:dyDescent="0.3">
      <c r="A17" s="34" t="s">
        <v>241</v>
      </c>
      <c r="B17">
        <v>1</v>
      </c>
    </row>
    <row r="18" spans="1:2" x14ac:dyDescent="0.3">
      <c r="A18" s="34" t="s">
        <v>237</v>
      </c>
      <c r="B18">
        <v>2</v>
      </c>
    </row>
    <row r="19" spans="1:2" x14ac:dyDescent="0.3">
      <c r="A19" s="34" t="s">
        <v>248</v>
      </c>
      <c r="B19">
        <v>1</v>
      </c>
    </row>
    <row r="20" spans="1:2" x14ac:dyDescent="0.3">
      <c r="A20" s="34" t="s">
        <v>251</v>
      </c>
      <c r="B20">
        <v>1</v>
      </c>
    </row>
    <row r="21" spans="1:2" x14ac:dyDescent="0.3">
      <c r="A21" s="33" t="s">
        <v>250</v>
      </c>
      <c r="B21">
        <v>4</v>
      </c>
    </row>
    <row r="22" spans="1:2" x14ac:dyDescent="0.3">
      <c r="A22" s="34" t="s">
        <v>248</v>
      </c>
      <c r="B22">
        <v>1</v>
      </c>
    </row>
    <row r="23" spans="1:2" x14ac:dyDescent="0.3">
      <c r="A23" s="34" t="s">
        <v>234</v>
      </c>
      <c r="B23">
        <v>1</v>
      </c>
    </row>
    <row r="24" spans="1:2" x14ac:dyDescent="0.3">
      <c r="A24" s="34" t="s">
        <v>251</v>
      </c>
      <c r="B24">
        <v>1</v>
      </c>
    </row>
    <row r="25" spans="1:2" x14ac:dyDescent="0.3">
      <c r="A25" s="34" t="s">
        <v>245</v>
      </c>
      <c r="B25">
        <v>1</v>
      </c>
    </row>
    <row r="26" spans="1:2" x14ac:dyDescent="0.3">
      <c r="A26" s="33" t="s">
        <v>571</v>
      </c>
      <c r="B26">
        <v>20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77889-DDDA-4A47-B02A-F6F94613933D}">
  <dimension ref="A1:R23"/>
  <sheetViews>
    <sheetView topLeftCell="A2" workbookViewId="0">
      <selection activeCell="C3" sqref="C3:G23"/>
    </sheetView>
  </sheetViews>
  <sheetFormatPr defaultRowHeight="14.4" x14ac:dyDescent="0.3"/>
  <cols>
    <col min="1" max="1" width="48.109375" bestFit="1" customWidth="1"/>
    <col min="3" max="3" width="10.33203125" bestFit="1" customWidth="1"/>
    <col min="4" max="4" width="12.6640625" bestFit="1" customWidth="1"/>
    <col min="5" max="5" width="14.33203125" customWidth="1"/>
    <col min="6" max="6" width="9.77734375" customWidth="1"/>
    <col min="7" max="7" width="15.88671875" customWidth="1"/>
    <col min="12" max="12" width="22.109375" bestFit="1" customWidth="1"/>
    <col min="13" max="13" width="15.5546875" bestFit="1" customWidth="1"/>
    <col min="14" max="14" width="8" bestFit="1" customWidth="1"/>
    <col min="15" max="15" width="13.21875" bestFit="1" customWidth="1"/>
    <col min="16" max="16" width="8.77734375" bestFit="1" customWidth="1"/>
    <col min="17" max="17" width="10" bestFit="1" customWidth="1"/>
    <col min="18" max="18" width="10.77734375" bestFit="1" customWidth="1"/>
    <col min="19" max="19" width="11.33203125" bestFit="1" customWidth="1"/>
    <col min="20" max="20" width="10.77734375" bestFit="1" customWidth="1"/>
  </cols>
  <sheetData>
    <row r="1" spans="1:18" x14ac:dyDescent="0.3">
      <c r="A1" t="s">
        <v>210</v>
      </c>
    </row>
    <row r="2" spans="1:18" x14ac:dyDescent="0.3">
      <c r="A2" t="s">
        <v>211</v>
      </c>
    </row>
    <row r="3" spans="1:18" x14ac:dyDescent="0.3">
      <c r="A3" t="s">
        <v>212</v>
      </c>
      <c r="C3" s="4" t="s">
        <v>1</v>
      </c>
      <c r="D3" s="4" t="s">
        <v>2</v>
      </c>
      <c r="E3" s="4" t="s">
        <v>231</v>
      </c>
      <c r="F3" s="4" t="s">
        <v>232</v>
      </c>
      <c r="G3" s="4" t="s">
        <v>233</v>
      </c>
    </row>
    <row r="4" spans="1:18" x14ac:dyDescent="0.3">
      <c r="A4" t="s">
        <v>213</v>
      </c>
      <c r="C4" s="3">
        <v>44931</v>
      </c>
      <c r="D4" t="s">
        <v>234</v>
      </c>
      <c r="E4" t="s">
        <v>7</v>
      </c>
      <c r="F4" t="s">
        <v>235</v>
      </c>
      <c r="G4" t="s">
        <v>236</v>
      </c>
    </row>
    <row r="5" spans="1:18" x14ac:dyDescent="0.3">
      <c r="A5" t="s">
        <v>214</v>
      </c>
      <c r="C5" s="3">
        <v>44969</v>
      </c>
      <c r="D5" t="s">
        <v>237</v>
      </c>
      <c r="E5" t="s">
        <v>238</v>
      </c>
      <c r="F5" t="s">
        <v>239</v>
      </c>
      <c r="G5" t="s">
        <v>240</v>
      </c>
    </row>
    <row r="6" spans="1:18" x14ac:dyDescent="0.3">
      <c r="A6" t="s">
        <v>215</v>
      </c>
      <c r="C6" s="3">
        <v>45005</v>
      </c>
      <c r="D6" t="s">
        <v>241</v>
      </c>
      <c r="E6" t="s">
        <v>242</v>
      </c>
      <c r="F6" t="s">
        <v>243</v>
      </c>
      <c r="G6" t="s">
        <v>244</v>
      </c>
      <c r="L6" s="32" t="s">
        <v>575</v>
      </c>
      <c r="M6" s="32" t="s">
        <v>572</v>
      </c>
    </row>
    <row r="7" spans="1:18" x14ac:dyDescent="0.3">
      <c r="A7" t="s">
        <v>216</v>
      </c>
      <c r="C7" s="3">
        <v>45031</v>
      </c>
      <c r="D7" t="s">
        <v>245</v>
      </c>
      <c r="E7" t="s">
        <v>246</v>
      </c>
      <c r="F7" t="s">
        <v>247</v>
      </c>
      <c r="G7" t="s">
        <v>236</v>
      </c>
      <c r="L7" s="32" t="s">
        <v>569</v>
      </c>
      <c r="M7" t="s">
        <v>122</v>
      </c>
      <c r="N7" t="s">
        <v>241</v>
      </c>
      <c r="O7" t="s">
        <v>248</v>
      </c>
      <c r="P7" t="s">
        <v>234</v>
      </c>
      <c r="Q7" t="s">
        <v>251</v>
      </c>
      <c r="R7" t="s">
        <v>571</v>
      </c>
    </row>
    <row r="8" spans="1:18" x14ac:dyDescent="0.3">
      <c r="A8" t="s">
        <v>217</v>
      </c>
      <c r="C8" s="3">
        <v>45048</v>
      </c>
      <c r="D8" t="s">
        <v>248</v>
      </c>
      <c r="E8" t="s">
        <v>133</v>
      </c>
      <c r="F8" t="s">
        <v>249</v>
      </c>
      <c r="G8" t="s">
        <v>250</v>
      </c>
      <c r="L8" s="33" t="s">
        <v>573</v>
      </c>
      <c r="M8">
        <v>1</v>
      </c>
      <c r="N8">
        <v>1</v>
      </c>
      <c r="O8">
        <v>1</v>
      </c>
      <c r="R8">
        <v>3</v>
      </c>
    </row>
    <row r="9" spans="1:18" x14ac:dyDescent="0.3">
      <c r="A9" t="s">
        <v>218</v>
      </c>
      <c r="C9" s="3">
        <v>45087</v>
      </c>
      <c r="D9" t="s">
        <v>251</v>
      </c>
      <c r="E9" t="s">
        <v>180</v>
      </c>
      <c r="F9" t="s">
        <v>252</v>
      </c>
      <c r="G9" t="s">
        <v>240</v>
      </c>
      <c r="L9" s="33" t="s">
        <v>574</v>
      </c>
      <c r="P9">
        <v>1</v>
      </c>
      <c r="Q9">
        <v>1</v>
      </c>
      <c r="R9">
        <v>2</v>
      </c>
    </row>
    <row r="10" spans="1:18" x14ac:dyDescent="0.3">
      <c r="A10" t="s">
        <v>219</v>
      </c>
      <c r="C10" s="3">
        <v>45125</v>
      </c>
      <c r="D10" t="s">
        <v>122</v>
      </c>
      <c r="E10" t="s">
        <v>253</v>
      </c>
      <c r="F10" t="s">
        <v>254</v>
      </c>
      <c r="G10" t="s">
        <v>244</v>
      </c>
      <c r="L10" s="33" t="s">
        <v>571</v>
      </c>
      <c r="M10">
        <v>1</v>
      </c>
      <c r="N10">
        <v>1</v>
      </c>
      <c r="O10">
        <v>1</v>
      </c>
      <c r="P10">
        <v>1</v>
      </c>
      <c r="Q10">
        <v>1</v>
      </c>
      <c r="R10">
        <v>5</v>
      </c>
    </row>
    <row r="11" spans="1:18" x14ac:dyDescent="0.3">
      <c r="A11" t="s">
        <v>220</v>
      </c>
      <c r="C11" s="3">
        <v>45161</v>
      </c>
      <c r="D11" t="s">
        <v>237</v>
      </c>
      <c r="E11" t="s">
        <v>255</v>
      </c>
      <c r="F11" t="s">
        <v>256</v>
      </c>
      <c r="G11" t="s">
        <v>236</v>
      </c>
    </row>
    <row r="12" spans="1:18" x14ac:dyDescent="0.3">
      <c r="A12" t="s">
        <v>221</v>
      </c>
      <c r="C12" s="3">
        <v>45174</v>
      </c>
      <c r="D12" t="s">
        <v>234</v>
      </c>
      <c r="E12" t="s">
        <v>257</v>
      </c>
      <c r="F12" t="s">
        <v>258</v>
      </c>
      <c r="G12" t="s">
        <v>250</v>
      </c>
    </row>
    <row r="13" spans="1:18" x14ac:dyDescent="0.3">
      <c r="A13" t="s">
        <v>222</v>
      </c>
      <c r="C13" s="3">
        <v>45213</v>
      </c>
      <c r="D13" t="s">
        <v>241</v>
      </c>
      <c r="E13" t="s">
        <v>259</v>
      </c>
      <c r="F13" t="s">
        <v>260</v>
      </c>
      <c r="G13" t="s">
        <v>240</v>
      </c>
    </row>
    <row r="14" spans="1:18" x14ac:dyDescent="0.3">
      <c r="A14" t="s">
        <v>223</v>
      </c>
      <c r="C14" s="3">
        <v>45260</v>
      </c>
      <c r="D14" t="s">
        <v>245</v>
      </c>
      <c r="E14" t="s">
        <v>261</v>
      </c>
      <c r="F14" t="s">
        <v>262</v>
      </c>
      <c r="G14" t="s">
        <v>236</v>
      </c>
    </row>
    <row r="15" spans="1:18" x14ac:dyDescent="0.3">
      <c r="A15" t="s">
        <v>224</v>
      </c>
      <c r="C15" s="3">
        <v>45272</v>
      </c>
      <c r="D15" t="s">
        <v>248</v>
      </c>
      <c r="E15" t="s">
        <v>263</v>
      </c>
      <c r="F15" t="s">
        <v>243</v>
      </c>
      <c r="G15" t="s">
        <v>244</v>
      </c>
    </row>
    <row r="16" spans="1:18" x14ac:dyDescent="0.3">
      <c r="A16" t="s">
        <v>225</v>
      </c>
      <c r="C16" s="3">
        <v>45299</v>
      </c>
      <c r="D16" t="s">
        <v>251</v>
      </c>
      <c r="E16" t="s">
        <v>264</v>
      </c>
      <c r="F16" t="s">
        <v>265</v>
      </c>
      <c r="G16" t="s">
        <v>250</v>
      </c>
    </row>
    <row r="17" spans="1:7" x14ac:dyDescent="0.3">
      <c r="A17" t="s">
        <v>226</v>
      </c>
      <c r="C17" s="3">
        <v>45339</v>
      </c>
      <c r="D17" t="s">
        <v>122</v>
      </c>
      <c r="E17" t="s">
        <v>266</v>
      </c>
      <c r="F17" t="s">
        <v>267</v>
      </c>
      <c r="G17" t="s">
        <v>236</v>
      </c>
    </row>
    <row r="18" spans="1:7" x14ac:dyDescent="0.3">
      <c r="A18" t="s">
        <v>227</v>
      </c>
      <c r="C18" s="3">
        <v>45376</v>
      </c>
      <c r="D18" t="s">
        <v>237</v>
      </c>
      <c r="E18" t="s">
        <v>268</v>
      </c>
      <c r="F18" t="s">
        <v>269</v>
      </c>
      <c r="G18" t="s">
        <v>240</v>
      </c>
    </row>
    <row r="19" spans="1:7" x14ac:dyDescent="0.3">
      <c r="A19" t="s">
        <v>228</v>
      </c>
      <c r="C19" s="3">
        <v>45391</v>
      </c>
      <c r="D19" t="s">
        <v>234</v>
      </c>
      <c r="E19" t="s">
        <v>270</v>
      </c>
      <c r="F19" t="s">
        <v>271</v>
      </c>
      <c r="G19" t="s">
        <v>244</v>
      </c>
    </row>
    <row r="20" spans="1:7" x14ac:dyDescent="0.3">
      <c r="A20" t="s">
        <v>229</v>
      </c>
      <c r="C20" s="3">
        <v>45428</v>
      </c>
      <c r="D20" t="s">
        <v>241</v>
      </c>
      <c r="E20" t="s">
        <v>272</v>
      </c>
      <c r="F20" t="s">
        <v>273</v>
      </c>
      <c r="G20" t="s">
        <v>236</v>
      </c>
    </row>
    <row r="21" spans="1:7" x14ac:dyDescent="0.3">
      <c r="A21" t="s">
        <v>230</v>
      </c>
      <c r="C21" s="3">
        <v>45465</v>
      </c>
      <c r="D21" t="s">
        <v>245</v>
      </c>
      <c r="E21" t="s">
        <v>274</v>
      </c>
      <c r="F21" t="s">
        <v>275</v>
      </c>
      <c r="G21" t="s">
        <v>250</v>
      </c>
    </row>
    <row r="22" spans="1:7" x14ac:dyDescent="0.3">
      <c r="C22" s="3">
        <v>45503</v>
      </c>
      <c r="D22" t="s">
        <v>248</v>
      </c>
      <c r="E22" t="s">
        <v>276</v>
      </c>
      <c r="F22" t="s">
        <v>277</v>
      </c>
      <c r="G22" t="s">
        <v>240</v>
      </c>
    </row>
    <row r="23" spans="1:7" x14ac:dyDescent="0.3">
      <c r="C23" s="3">
        <v>45509</v>
      </c>
      <c r="D23" t="s">
        <v>251</v>
      </c>
      <c r="E23" t="s">
        <v>278</v>
      </c>
      <c r="F23" t="s">
        <v>279</v>
      </c>
      <c r="G23" t="s">
        <v>244</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191F0-0D30-4D09-811E-53A49EA0B06A}">
  <dimension ref="B2:F22"/>
  <sheetViews>
    <sheetView workbookViewId="0">
      <selection activeCell="B2" sqref="B2:F22"/>
    </sheetView>
  </sheetViews>
  <sheetFormatPr defaultRowHeight="14.4" x14ac:dyDescent="0.3"/>
  <cols>
    <col min="2" max="2" width="10.33203125" bestFit="1" customWidth="1"/>
  </cols>
  <sheetData>
    <row r="2" spans="2:6" x14ac:dyDescent="0.3">
      <c r="B2" s="4" t="s">
        <v>1</v>
      </c>
      <c r="C2" s="4" t="s">
        <v>2</v>
      </c>
      <c r="D2" s="4" t="s">
        <v>231</v>
      </c>
      <c r="E2" s="4" t="s">
        <v>232</v>
      </c>
      <c r="F2" s="4" t="s">
        <v>233</v>
      </c>
    </row>
    <row r="3" spans="2:6" x14ac:dyDescent="0.3">
      <c r="B3" s="3">
        <v>44931</v>
      </c>
      <c r="C3" t="s">
        <v>234</v>
      </c>
      <c r="D3" t="s">
        <v>7</v>
      </c>
      <c r="E3" t="s">
        <v>235</v>
      </c>
      <c r="F3" t="s">
        <v>236</v>
      </c>
    </row>
    <row r="4" spans="2:6" hidden="1" x14ac:dyDescent="0.3">
      <c r="B4" s="3">
        <v>44969</v>
      </c>
      <c r="C4" t="s">
        <v>237</v>
      </c>
      <c r="D4" t="s">
        <v>238</v>
      </c>
      <c r="E4" t="s">
        <v>239</v>
      </c>
      <c r="F4" t="s">
        <v>240</v>
      </c>
    </row>
    <row r="5" spans="2:6" x14ac:dyDescent="0.3">
      <c r="B5" s="3">
        <v>45005</v>
      </c>
      <c r="C5" t="s">
        <v>241</v>
      </c>
      <c r="D5" t="s">
        <v>242</v>
      </c>
      <c r="E5" t="s">
        <v>243</v>
      </c>
      <c r="F5" t="s">
        <v>244</v>
      </c>
    </row>
    <row r="6" spans="2:6" x14ac:dyDescent="0.3">
      <c r="B6" s="3">
        <v>45031</v>
      </c>
      <c r="C6" t="s">
        <v>245</v>
      </c>
      <c r="D6" t="s">
        <v>246</v>
      </c>
      <c r="E6" t="s">
        <v>247</v>
      </c>
      <c r="F6" t="s">
        <v>236</v>
      </c>
    </row>
    <row r="7" spans="2:6" x14ac:dyDescent="0.3">
      <c r="B7" s="3">
        <v>45048</v>
      </c>
      <c r="C7" t="s">
        <v>248</v>
      </c>
      <c r="D7" t="s">
        <v>133</v>
      </c>
      <c r="E7" t="s">
        <v>249</v>
      </c>
      <c r="F7" t="s">
        <v>250</v>
      </c>
    </row>
    <row r="8" spans="2:6" hidden="1" x14ac:dyDescent="0.3">
      <c r="B8" s="3">
        <v>45087</v>
      </c>
      <c r="C8" t="s">
        <v>251</v>
      </c>
      <c r="D8" t="s">
        <v>180</v>
      </c>
      <c r="E8" t="s">
        <v>252</v>
      </c>
      <c r="F8" t="s">
        <v>240</v>
      </c>
    </row>
    <row r="9" spans="2:6" x14ac:dyDescent="0.3">
      <c r="B9" s="3">
        <v>45125</v>
      </c>
      <c r="C9" t="s">
        <v>122</v>
      </c>
      <c r="D9" t="s">
        <v>253</v>
      </c>
      <c r="E9" t="s">
        <v>254</v>
      </c>
      <c r="F9" t="s">
        <v>244</v>
      </c>
    </row>
    <row r="10" spans="2:6" x14ac:dyDescent="0.3">
      <c r="B10" s="3">
        <v>45161</v>
      </c>
      <c r="C10" t="s">
        <v>237</v>
      </c>
      <c r="D10" t="s">
        <v>255</v>
      </c>
      <c r="E10" t="s">
        <v>256</v>
      </c>
      <c r="F10" t="s">
        <v>236</v>
      </c>
    </row>
    <row r="11" spans="2:6" x14ac:dyDescent="0.3">
      <c r="B11" s="3">
        <v>45174</v>
      </c>
      <c r="C11" t="s">
        <v>234</v>
      </c>
      <c r="D11" t="s">
        <v>257</v>
      </c>
      <c r="E11" t="s">
        <v>258</v>
      </c>
      <c r="F11" t="s">
        <v>250</v>
      </c>
    </row>
    <row r="12" spans="2:6" hidden="1" x14ac:dyDescent="0.3">
      <c r="B12" s="3">
        <v>45213</v>
      </c>
      <c r="C12" t="s">
        <v>241</v>
      </c>
      <c r="D12" t="s">
        <v>259</v>
      </c>
      <c r="E12" t="s">
        <v>260</v>
      </c>
      <c r="F12" t="s">
        <v>240</v>
      </c>
    </row>
    <row r="13" spans="2:6" x14ac:dyDescent="0.3">
      <c r="B13" s="3">
        <v>45260</v>
      </c>
      <c r="C13" t="s">
        <v>245</v>
      </c>
      <c r="D13" t="s">
        <v>261</v>
      </c>
      <c r="E13" t="s">
        <v>262</v>
      </c>
      <c r="F13" t="s">
        <v>236</v>
      </c>
    </row>
    <row r="14" spans="2:6" x14ac:dyDescent="0.3">
      <c r="B14" s="3">
        <v>45272</v>
      </c>
      <c r="C14" t="s">
        <v>248</v>
      </c>
      <c r="D14" t="s">
        <v>263</v>
      </c>
      <c r="E14" t="s">
        <v>243</v>
      </c>
      <c r="F14" t="s">
        <v>244</v>
      </c>
    </row>
    <row r="15" spans="2:6" x14ac:dyDescent="0.3">
      <c r="B15" s="3">
        <v>45299</v>
      </c>
      <c r="C15" t="s">
        <v>251</v>
      </c>
      <c r="D15" t="s">
        <v>264</v>
      </c>
      <c r="E15" t="s">
        <v>265</v>
      </c>
      <c r="F15" t="s">
        <v>250</v>
      </c>
    </row>
    <row r="16" spans="2:6" x14ac:dyDescent="0.3">
      <c r="B16" s="3">
        <v>45339</v>
      </c>
      <c r="C16" t="s">
        <v>122</v>
      </c>
      <c r="D16" t="s">
        <v>266</v>
      </c>
      <c r="E16" t="s">
        <v>267</v>
      </c>
      <c r="F16" t="s">
        <v>236</v>
      </c>
    </row>
    <row r="17" spans="2:6" hidden="1" x14ac:dyDescent="0.3">
      <c r="B17" s="3">
        <v>45376</v>
      </c>
      <c r="C17" t="s">
        <v>237</v>
      </c>
      <c r="D17" t="s">
        <v>268</v>
      </c>
      <c r="E17" t="s">
        <v>269</v>
      </c>
      <c r="F17" t="s">
        <v>240</v>
      </c>
    </row>
    <row r="18" spans="2:6" x14ac:dyDescent="0.3">
      <c r="B18" s="3">
        <v>45391</v>
      </c>
      <c r="C18" t="s">
        <v>234</v>
      </c>
      <c r="D18" t="s">
        <v>270</v>
      </c>
      <c r="E18" t="s">
        <v>271</v>
      </c>
      <c r="F18" t="s">
        <v>244</v>
      </c>
    </row>
    <row r="19" spans="2:6" x14ac:dyDescent="0.3">
      <c r="B19" s="3">
        <v>45428</v>
      </c>
      <c r="C19" t="s">
        <v>241</v>
      </c>
      <c r="D19" t="s">
        <v>272</v>
      </c>
      <c r="E19" t="s">
        <v>273</v>
      </c>
      <c r="F19" t="s">
        <v>236</v>
      </c>
    </row>
    <row r="20" spans="2:6" x14ac:dyDescent="0.3">
      <c r="B20" s="3">
        <v>45465</v>
      </c>
      <c r="C20" t="s">
        <v>245</v>
      </c>
      <c r="D20" t="s">
        <v>274</v>
      </c>
      <c r="E20" t="s">
        <v>275</v>
      </c>
      <c r="F20" t="s">
        <v>250</v>
      </c>
    </row>
    <row r="21" spans="2:6" hidden="1" x14ac:dyDescent="0.3">
      <c r="B21" s="3">
        <v>45503</v>
      </c>
      <c r="C21" t="s">
        <v>248</v>
      </c>
      <c r="D21" t="s">
        <v>276</v>
      </c>
      <c r="E21" t="s">
        <v>277</v>
      </c>
      <c r="F21" t="s">
        <v>240</v>
      </c>
    </row>
    <row r="22" spans="2:6" x14ac:dyDescent="0.3">
      <c r="B22" s="3">
        <v>45509</v>
      </c>
      <c r="C22" t="s">
        <v>251</v>
      </c>
      <c r="D22" t="s">
        <v>278</v>
      </c>
      <c r="E22" t="s">
        <v>279</v>
      </c>
      <c r="F22" t="s">
        <v>244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E10C6-8D54-46F9-BBF5-EFA68C35F15E}">
  <dimension ref="A2:J9"/>
  <sheetViews>
    <sheetView workbookViewId="0">
      <selection activeCell="J4" sqref="J4"/>
    </sheetView>
  </sheetViews>
  <sheetFormatPr defaultRowHeight="14.4" x14ac:dyDescent="0.3"/>
  <cols>
    <col min="1" max="1" width="15.21875" customWidth="1"/>
    <col min="2" max="2" width="12.6640625" customWidth="1"/>
    <col min="3" max="3" width="14" customWidth="1"/>
    <col min="4" max="4" width="13.33203125" customWidth="1"/>
    <col min="6" max="6" width="18.109375" bestFit="1" customWidth="1"/>
    <col min="9" max="9" width="11.44140625" bestFit="1" customWidth="1"/>
  </cols>
  <sheetData>
    <row r="2" spans="1:10" ht="15.6" x14ac:dyDescent="0.3">
      <c r="A2" t="s">
        <v>280</v>
      </c>
      <c r="B2" t="s">
        <v>281</v>
      </c>
      <c r="C2" t="s">
        <v>282</v>
      </c>
      <c r="D2" t="s">
        <v>283</v>
      </c>
      <c r="F2" s="1" t="s">
        <v>286</v>
      </c>
      <c r="G2" s="1" t="s">
        <v>287</v>
      </c>
      <c r="H2" s="1" t="s">
        <v>288</v>
      </c>
      <c r="I2" s="1" t="s">
        <v>291</v>
      </c>
      <c r="J2" s="1" t="s">
        <v>289</v>
      </c>
    </row>
    <row r="3" spans="1:10" x14ac:dyDescent="0.3">
      <c r="A3">
        <v>100</v>
      </c>
      <c r="B3">
        <v>500</v>
      </c>
      <c r="C3">
        <v>50</v>
      </c>
      <c r="D3">
        <v>50</v>
      </c>
      <c r="F3" t="s">
        <v>290</v>
      </c>
      <c r="G3">
        <v>250</v>
      </c>
      <c r="H3">
        <v>3</v>
      </c>
      <c r="I3">
        <v>350</v>
      </c>
      <c r="J3">
        <f>((I3*H3)+G3)</f>
        <v>1300</v>
      </c>
    </row>
    <row r="4" spans="1:10" x14ac:dyDescent="0.3">
      <c r="A4">
        <v>200</v>
      </c>
      <c r="B4">
        <v>200</v>
      </c>
      <c r="C4">
        <v>10</v>
      </c>
      <c r="D4">
        <v>2</v>
      </c>
    </row>
    <row r="5" spans="1:10" x14ac:dyDescent="0.3">
      <c r="A5">
        <f>A3+A4</f>
        <v>300</v>
      </c>
      <c r="B5">
        <f>B3-B4</f>
        <v>300</v>
      </c>
      <c r="C5">
        <f>C3*C4</f>
        <v>500</v>
      </c>
      <c r="D5">
        <f>D3/D4</f>
        <v>25</v>
      </c>
    </row>
    <row r="6" spans="1:10" x14ac:dyDescent="0.3">
      <c r="A6">
        <f>SUM(A3:A5)</f>
        <v>600</v>
      </c>
      <c r="C6">
        <f>PRODUCT(C3:C4)</f>
        <v>500</v>
      </c>
    </row>
    <row r="7" spans="1:10" x14ac:dyDescent="0.3">
      <c r="A7" t="s">
        <v>284</v>
      </c>
    </row>
    <row r="9" spans="1:10" x14ac:dyDescent="0.3">
      <c r="A9" t="s">
        <v>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4EE74-201E-47E3-A024-40A2CDD9F21B}">
  <dimension ref="B3:X24"/>
  <sheetViews>
    <sheetView workbookViewId="0">
      <selection activeCell="B1" sqref="B1:B1048576"/>
    </sheetView>
  </sheetViews>
  <sheetFormatPr defaultRowHeight="14.4" x14ac:dyDescent="0.3"/>
  <cols>
    <col min="2" max="2" width="146.109375" bestFit="1" customWidth="1"/>
    <col min="5" max="5" width="16.44140625" bestFit="1" customWidth="1"/>
    <col min="6" max="6" width="6.44140625" bestFit="1" customWidth="1"/>
    <col min="7" max="7" width="9.6640625" bestFit="1" customWidth="1"/>
    <col min="8" max="8" width="12" bestFit="1" customWidth="1"/>
    <col min="9" max="9" width="14.33203125" bestFit="1" customWidth="1"/>
    <col min="10" max="10" width="13.109375" bestFit="1" customWidth="1"/>
    <col min="11" max="11" width="17.44140625" bestFit="1" customWidth="1"/>
    <col min="12" max="12" width="15.77734375" bestFit="1" customWidth="1"/>
    <col min="13" max="13" width="7.88671875" bestFit="1" customWidth="1"/>
    <col min="14" max="14" width="8.21875" bestFit="1" customWidth="1"/>
    <col min="15" max="15" width="9.44140625" customWidth="1"/>
    <col min="16" max="16" width="16.33203125" bestFit="1" customWidth="1"/>
    <col min="17" max="17" width="16" customWidth="1"/>
    <col min="18" max="18" width="13.88671875" customWidth="1"/>
    <col min="20" max="20" width="13.5546875" customWidth="1"/>
    <col min="21" max="21" width="14.5546875" customWidth="1"/>
    <col min="22" max="22" width="16.109375" customWidth="1"/>
    <col min="23" max="23" width="17.77734375" customWidth="1"/>
  </cols>
  <sheetData>
    <row r="3" spans="2:24" ht="15.6" x14ac:dyDescent="0.3">
      <c r="E3" s="1" t="s">
        <v>191</v>
      </c>
      <c r="F3" s="1" t="s">
        <v>192</v>
      </c>
      <c r="G3" s="1" t="s">
        <v>193</v>
      </c>
      <c r="H3" s="1" t="s">
        <v>194</v>
      </c>
      <c r="I3" s="1" t="s">
        <v>196</v>
      </c>
      <c r="J3" s="1" t="s">
        <v>195</v>
      </c>
      <c r="K3" s="1" t="s">
        <v>197</v>
      </c>
      <c r="L3" s="1" t="s">
        <v>198</v>
      </c>
      <c r="M3" s="1" t="s">
        <v>199</v>
      </c>
      <c r="N3" s="1" t="s">
        <v>200</v>
      </c>
      <c r="O3" s="1" t="s">
        <v>201</v>
      </c>
      <c r="P3" s="1" t="s">
        <v>202</v>
      </c>
      <c r="Q3" s="1" t="s">
        <v>203</v>
      </c>
      <c r="R3" s="1" t="s">
        <v>204</v>
      </c>
      <c r="S3" s="1" t="s">
        <v>205</v>
      </c>
      <c r="T3" s="1" t="s">
        <v>206</v>
      </c>
      <c r="U3" s="1" t="s">
        <v>207</v>
      </c>
      <c r="V3" s="1" t="s">
        <v>208</v>
      </c>
      <c r="W3" s="1" t="s">
        <v>209</v>
      </c>
      <c r="X3" s="1"/>
    </row>
    <row r="4" spans="2:24" x14ac:dyDescent="0.3">
      <c r="E4" t="s">
        <v>14</v>
      </c>
      <c r="F4">
        <v>25</v>
      </c>
      <c r="G4" t="s">
        <v>98</v>
      </c>
      <c r="H4" t="s">
        <v>99</v>
      </c>
      <c r="I4">
        <v>5.8</v>
      </c>
      <c r="J4">
        <v>150</v>
      </c>
      <c r="K4" t="s">
        <v>100</v>
      </c>
      <c r="L4" t="s">
        <v>101</v>
      </c>
      <c r="M4" t="s">
        <v>102</v>
      </c>
      <c r="N4" t="s">
        <v>103</v>
      </c>
      <c r="O4" t="s">
        <v>104</v>
      </c>
      <c r="P4" t="s">
        <v>105</v>
      </c>
      <c r="Q4" t="s">
        <v>106</v>
      </c>
      <c r="R4" t="s">
        <v>107</v>
      </c>
      <c r="S4" t="s">
        <v>108</v>
      </c>
      <c r="T4" t="s">
        <v>109</v>
      </c>
      <c r="U4" t="s">
        <v>110</v>
      </c>
      <c r="V4" t="s">
        <v>111</v>
      </c>
      <c r="W4" t="s">
        <v>112</v>
      </c>
    </row>
    <row r="5" spans="2:24" x14ac:dyDescent="0.3">
      <c r="B5" t="s">
        <v>78</v>
      </c>
      <c r="E5" t="s">
        <v>15</v>
      </c>
      <c r="F5">
        <v>32</v>
      </c>
      <c r="G5" t="s">
        <v>113</v>
      </c>
      <c r="H5" t="s">
        <v>114</v>
      </c>
      <c r="I5">
        <v>6.2</v>
      </c>
      <c r="J5">
        <v>180</v>
      </c>
      <c r="K5" t="s">
        <v>115</v>
      </c>
      <c r="L5" t="s">
        <v>116</v>
      </c>
      <c r="M5" t="s">
        <v>117</v>
      </c>
      <c r="N5" t="s">
        <v>118</v>
      </c>
      <c r="O5" t="s">
        <v>119</v>
      </c>
      <c r="P5" t="s">
        <v>120</v>
      </c>
      <c r="Q5" t="s">
        <v>121</v>
      </c>
      <c r="R5" t="s">
        <v>122</v>
      </c>
      <c r="S5" t="s">
        <v>123</v>
      </c>
      <c r="T5" t="s">
        <v>124</v>
      </c>
      <c r="U5" t="s">
        <v>125</v>
      </c>
      <c r="V5" t="s">
        <v>126</v>
      </c>
      <c r="W5" t="s">
        <v>127</v>
      </c>
    </row>
    <row r="6" spans="2:24" x14ac:dyDescent="0.3">
      <c r="B6" t="s">
        <v>79</v>
      </c>
      <c r="E6" t="s">
        <v>16</v>
      </c>
      <c r="F6">
        <v>28</v>
      </c>
      <c r="G6" t="s">
        <v>98</v>
      </c>
      <c r="H6" t="s">
        <v>128</v>
      </c>
      <c r="I6">
        <v>5.5</v>
      </c>
      <c r="J6">
        <v>120</v>
      </c>
      <c r="K6" t="s">
        <v>129</v>
      </c>
      <c r="L6" t="s">
        <v>130</v>
      </c>
      <c r="M6" t="s">
        <v>131</v>
      </c>
      <c r="N6" t="s">
        <v>132</v>
      </c>
      <c r="O6" t="s">
        <v>133</v>
      </c>
      <c r="P6" t="s">
        <v>134</v>
      </c>
      <c r="Q6" t="s">
        <v>135</v>
      </c>
      <c r="R6" t="s">
        <v>136</v>
      </c>
      <c r="S6" t="s">
        <v>108</v>
      </c>
      <c r="T6" t="s">
        <v>137</v>
      </c>
      <c r="U6" t="s">
        <v>138</v>
      </c>
      <c r="V6" t="s">
        <v>139</v>
      </c>
      <c r="W6" t="s">
        <v>140</v>
      </c>
    </row>
    <row r="7" spans="2:24" x14ac:dyDescent="0.3">
      <c r="B7" t="s">
        <v>80</v>
      </c>
      <c r="E7" t="s">
        <v>17</v>
      </c>
      <c r="F7">
        <v>30</v>
      </c>
      <c r="G7" t="s">
        <v>113</v>
      </c>
      <c r="H7" t="s">
        <v>141</v>
      </c>
      <c r="I7">
        <v>5.1100000000000003</v>
      </c>
      <c r="J7">
        <v>170</v>
      </c>
      <c r="K7" t="s">
        <v>142</v>
      </c>
      <c r="L7" t="s">
        <v>143</v>
      </c>
      <c r="M7" t="s">
        <v>144</v>
      </c>
      <c r="N7" t="s">
        <v>145</v>
      </c>
      <c r="O7" t="s">
        <v>146</v>
      </c>
      <c r="P7" t="s">
        <v>147</v>
      </c>
      <c r="Q7" t="s">
        <v>148</v>
      </c>
      <c r="R7" t="s">
        <v>133</v>
      </c>
      <c r="S7" t="s">
        <v>123</v>
      </c>
      <c r="T7" t="s">
        <v>149</v>
      </c>
      <c r="U7" t="s">
        <v>150</v>
      </c>
      <c r="V7" t="s">
        <v>151</v>
      </c>
      <c r="W7" t="s">
        <v>152</v>
      </c>
    </row>
    <row r="8" spans="2:24" x14ac:dyDescent="0.3">
      <c r="B8" t="s">
        <v>81</v>
      </c>
      <c r="E8" t="s">
        <v>18</v>
      </c>
      <c r="F8">
        <v>22</v>
      </c>
      <c r="G8" t="s">
        <v>98</v>
      </c>
      <c r="H8" t="s">
        <v>153</v>
      </c>
      <c r="I8">
        <v>5.6</v>
      </c>
      <c r="J8">
        <v>130</v>
      </c>
      <c r="K8" t="s">
        <v>100</v>
      </c>
      <c r="L8" t="s">
        <v>154</v>
      </c>
      <c r="M8" t="s">
        <v>155</v>
      </c>
      <c r="N8" t="s">
        <v>156</v>
      </c>
      <c r="O8" t="s">
        <v>104</v>
      </c>
      <c r="P8" t="s">
        <v>105</v>
      </c>
      <c r="Q8" t="s">
        <v>106</v>
      </c>
      <c r="R8" t="s">
        <v>107</v>
      </c>
      <c r="S8" t="s">
        <v>108</v>
      </c>
      <c r="T8" t="s">
        <v>109</v>
      </c>
      <c r="U8" t="s">
        <v>110</v>
      </c>
      <c r="V8" t="s">
        <v>157</v>
      </c>
      <c r="W8" t="s">
        <v>112</v>
      </c>
    </row>
    <row r="9" spans="2:24" x14ac:dyDescent="0.3">
      <c r="B9" t="s">
        <v>82</v>
      </c>
      <c r="E9" t="s">
        <v>19</v>
      </c>
      <c r="F9">
        <v>35</v>
      </c>
      <c r="G9" t="s">
        <v>113</v>
      </c>
      <c r="H9" t="s">
        <v>158</v>
      </c>
      <c r="I9">
        <v>6</v>
      </c>
      <c r="J9">
        <v>160</v>
      </c>
      <c r="K9" t="s">
        <v>159</v>
      </c>
      <c r="L9" t="s">
        <v>160</v>
      </c>
      <c r="M9" t="s">
        <v>161</v>
      </c>
      <c r="N9" t="s">
        <v>162</v>
      </c>
      <c r="O9" t="s">
        <v>120</v>
      </c>
      <c r="P9" t="s">
        <v>121</v>
      </c>
      <c r="Q9" t="s">
        <v>122</v>
      </c>
      <c r="R9" t="s">
        <v>123</v>
      </c>
      <c r="S9" t="s">
        <v>124</v>
      </c>
      <c r="T9" t="s">
        <v>125</v>
      </c>
      <c r="U9" t="s">
        <v>126</v>
      </c>
      <c r="V9" t="s">
        <v>127</v>
      </c>
    </row>
    <row r="10" spans="2:24" x14ac:dyDescent="0.3">
      <c r="B10" t="s">
        <v>83</v>
      </c>
      <c r="E10" t="s">
        <v>20</v>
      </c>
      <c r="F10">
        <v>27</v>
      </c>
      <c r="G10" t="s">
        <v>98</v>
      </c>
      <c r="H10" t="s">
        <v>163</v>
      </c>
      <c r="I10">
        <v>5.7</v>
      </c>
      <c r="J10">
        <v>140</v>
      </c>
      <c r="K10" t="s">
        <v>164</v>
      </c>
      <c r="L10" t="s">
        <v>116</v>
      </c>
      <c r="M10" t="s">
        <v>165</v>
      </c>
      <c r="N10" t="s">
        <v>118</v>
      </c>
      <c r="O10" t="s">
        <v>119</v>
      </c>
      <c r="P10" t="s">
        <v>120</v>
      </c>
      <c r="Q10" t="s">
        <v>121</v>
      </c>
      <c r="R10" t="s">
        <v>122</v>
      </c>
      <c r="S10" t="s">
        <v>123</v>
      </c>
      <c r="T10" t="s">
        <v>124</v>
      </c>
      <c r="U10" t="s">
        <v>125</v>
      </c>
      <c r="V10" t="s">
        <v>126</v>
      </c>
      <c r="W10" t="s">
        <v>127</v>
      </c>
    </row>
    <row r="11" spans="2:24" x14ac:dyDescent="0.3">
      <c r="B11" t="s">
        <v>84</v>
      </c>
      <c r="E11" t="s">
        <v>21</v>
      </c>
      <c r="F11">
        <v>24</v>
      </c>
      <c r="G11" t="s">
        <v>113</v>
      </c>
      <c r="H11" t="s">
        <v>166</v>
      </c>
      <c r="I11">
        <v>5.9</v>
      </c>
      <c r="J11">
        <v>155</v>
      </c>
      <c r="K11" t="s">
        <v>167</v>
      </c>
      <c r="L11" t="s">
        <v>168</v>
      </c>
      <c r="M11" t="s">
        <v>169</v>
      </c>
      <c r="N11" t="s">
        <v>145</v>
      </c>
      <c r="O11" t="s">
        <v>146</v>
      </c>
      <c r="P11" t="s">
        <v>147</v>
      </c>
      <c r="Q11" t="s">
        <v>148</v>
      </c>
      <c r="R11" t="s">
        <v>133</v>
      </c>
      <c r="S11" t="s">
        <v>123</v>
      </c>
      <c r="T11" t="s">
        <v>149</v>
      </c>
      <c r="U11" t="s">
        <v>150</v>
      </c>
      <c r="V11" t="s">
        <v>151</v>
      </c>
      <c r="W11" t="s">
        <v>152</v>
      </c>
    </row>
    <row r="12" spans="2:24" x14ac:dyDescent="0.3">
      <c r="B12" t="s">
        <v>85</v>
      </c>
      <c r="E12" t="s">
        <v>22</v>
      </c>
      <c r="F12">
        <v>29</v>
      </c>
      <c r="G12" t="s">
        <v>98</v>
      </c>
      <c r="H12" t="s">
        <v>170</v>
      </c>
      <c r="I12">
        <v>5.4</v>
      </c>
      <c r="J12">
        <v>125</v>
      </c>
      <c r="K12" t="s">
        <v>171</v>
      </c>
      <c r="L12" t="s">
        <v>130</v>
      </c>
      <c r="M12" t="s">
        <v>172</v>
      </c>
      <c r="N12" t="s">
        <v>156</v>
      </c>
      <c r="O12" t="s">
        <v>104</v>
      </c>
      <c r="P12" t="s">
        <v>105</v>
      </c>
      <c r="Q12" t="s">
        <v>106</v>
      </c>
      <c r="R12" t="s">
        <v>107</v>
      </c>
      <c r="S12" t="s">
        <v>108</v>
      </c>
      <c r="T12" t="s">
        <v>109</v>
      </c>
      <c r="U12" t="s">
        <v>110</v>
      </c>
      <c r="V12" t="s">
        <v>157</v>
      </c>
      <c r="W12" t="s">
        <v>112</v>
      </c>
    </row>
    <row r="13" spans="2:24" x14ac:dyDescent="0.3">
      <c r="B13" t="s">
        <v>86</v>
      </c>
      <c r="E13" t="s">
        <v>23</v>
      </c>
      <c r="F13">
        <v>31</v>
      </c>
      <c r="G13" t="s">
        <v>113</v>
      </c>
      <c r="H13" t="s">
        <v>173</v>
      </c>
      <c r="I13">
        <v>6.1</v>
      </c>
      <c r="J13">
        <v>175</v>
      </c>
      <c r="K13" t="s">
        <v>174</v>
      </c>
      <c r="L13" t="s">
        <v>175</v>
      </c>
      <c r="M13" t="s">
        <v>102</v>
      </c>
      <c r="N13" t="s">
        <v>162</v>
      </c>
      <c r="O13" t="s">
        <v>120</v>
      </c>
      <c r="P13" t="s">
        <v>121</v>
      </c>
      <c r="Q13" t="s">
        <v>122</v>
      </c>
      <c r="R13" t="s">
        <v>123</v>
      </c>
      <c r="S13" t="s">
        <v>124</v>
      </c>
      <c r="T13" t="s">
        <v>125</v>
      </c>
      <c r="U13" t="s">
        <v>126</v>
      </c>
      <c r="V13" t="s">
        <v>127</v>
      </c>
    </row>
    <row r="14" spans="2:24" x14ac:dyDescent="0.3">
      <c r="B14" t="s">
        <v>87</v>
      </c>
      <c r="E14" t="s">
        <v>24</v>
      </c>
      <c r="F14">
        <v>26</v>
      </c>
      <c r="G14" t="s">
        <v>98</v>
      </c>
      <c r="H14" t="s">
        <v>176</v>
      </c>
      <c r="I14">
        <v>5.8</v>
      </c>
      <c r="J14">
        <v>145</v>
      </c>
      <c r="K14" t="s">
        <v>177</v>
      </c>
      <c r="L14" t="s">
        <v>101</v>
      </c>
      <c r="M14" t="s">
        <v>117</v>
      </c>
      <c r="N14" t="s">
        <v>118</v>
      </c>
      <c r="O14" t="s">
        <v>119</v>
      </c>
      <c r="P14" t="s">
        <v>120</v>
      </c>
      <c r="Q14" t="s">
        <v>121</v>
      </c>
      <c r="R14" t="s">
        <v>122</v>
      </c>
      <c r="S14" t="s">
        <v>123</v>
      </c>
      <c r="T14" t="s">
        <v>124</v>
      </c>
      <c r="U14" t="s">
        <v>125</v>
      </c>
      <c r="V14" t="s">
        <v>126</v>
      </c>
      <c r="W14" t="s">
        <v>127</v>
      </c>
    </row>
    <row r="15" spans="2:24" x14ac:dyDescent="0.3">
      <c r="B15" t="s">
        <v>88</v>
      </c>
      <c r="E15" t="s">
        <v>25</v>
      </c>
      <c r="F15">
        <v>33</v>
      </c>
      <c r="G15" t="s">
        <v>113</v>
      </c>
      <c r="H15" t="s">
        <v>178</v>
      </c>
      <c r="I15">
        <v>5.0999999999999996</v>
      </c>
      <c r="J15">
        <v>165</v>
      </c>
      <c r="K15" t="s">
        <v>179</v>
      </c>
      <c r="L15" t="s">
        <v>180</v>
      </c>
      <c r="M15" t="s">
        <v>131</v>
      </c>
      <c r="N15" t="s">
        <v>145</v>
      </c>
      <c r="O15" t="s">
        <v>146</v>
      </c>
      <c r="P15" t="s">
        <v>147</v>
      </c>
      <c r="Q15" t="s">
        <v>148</v>
      </c>
      <c r="R15" t="s">
        <v>133</v>
      </c>
      <c r="S15" t="s">
        <v>123</v>
      </c>
      <c r="T15" t="s">
        <v>149</v>
      </c>
      <c r="U15" t="s">
        <v>150</v>
      </c>
      <c r="V15" t="s">
        <v>151</v>
      </c>
      <c r="W15" t="s">
        <v>152</v>
      </c>
    </row>
    <row r="16" spans="2:24" x14ac:dyDescent="0.3">
      <c r="B16" t="s">
        <v>89</v>
      </c>
      <c r="E16" t="s">
        <v>26</v>
      </c>
      <c r="F16">
        <v>23</v>
      </c>
      <c r="G16" t="s">
        <v>98</v>
      </c>
      <c r="H16" t="s">
        <v>181</v>
      </c>
      <c r="I16">
        <v>5.5</v>
      </c>
      <c r="J16">
        <v>135</v>
      </c>
      <c r="K16" t="s">
        <v>182</v>
      </c>
      <c r="L16" t="s">
        <v>143</v>
      </c>
      <c r="M16" t="s">
        <v>155</v>
      </c>
      <c r="N16" t="s">
        <v>156</v>
      </c>
      <c r="O16" t="s">
        <v>104</v>
      </c>
      <c r="P16" t="s">
        <v>105</v>
      </c>
      <c r="Q16" t="s">
        <v>106</v>
      </c>
      <c r="R16" t="s">
        <v>107</v>
      </c>
      <c r="S16" t="s">
        <v>108</v>
      </c>
      <c r="T16" t="s">
        <v>109</v>
      </c>
      <c r="U16" t="s">
        <v>110</v>
      </c>
      <c r="V16" t="s">
        <v>157</v>
      </c>
      <c r="W16" t="s">
        <v>112</v>
      </c>
    </row>
    <row r="17" spans="2:23" x14ac:dyDescent="0.3">
      <c r="B17" t="s">
        <v>90</v>
      </c>
      <c r="E17" t="s">
        <v>27</v>
      </c>
      <c r="F17">
        <v>28</v>
      </c>
      <c r="G17" t="s">
        <v>113</v>
      </c>
      <c r="H17" t="s">
        <v>183</v>
      </c>
      <c r="I17">
        <v>6.2</v>
      </c>
      <c r="J17">
        <v>180</v>
      </c>
      <c r="K17" t="s">
        <v>184</v>
      </c>
      <c r="L17" t="s">
        <v>116</v>
      </c>
      <c r="M17" t="s">
        <v>144</v>
      </c>
      <c r="N17" t="s">
        <v>162</v>
      </c>
      <c r="O17" t="s">
        <v>120</v>
      </c>
      <c r="P17" t="s">
        <v>121</v>
      </c>
      <c r="Q17" t="s">
        <v>122</v>
      </c>
      <c r="R17" t="s">
        <v>123</v>
      </c>
      <c r="S17" t="s">
        <v>124</v>
      </c>
      <c r="T17" t="s">
        <v>125</v>
      </c>
      <c r="U17" t="s">
        <v>126</v>
      </c>
      <c r="V17" t="s">
        <v>127</v>
      </c>
    </row>
    <row r="18" spans="2:23" x14ac:dyDescent="0.3">
      <c r="B18" t="s">
        <v>91</v>
      </c>
      <c r="E18" t="s">
        <v>28</v>
      </c>
      <c r="F18">
        <v>25</v>
      </c>
      <c r="G18" t="s">
        <v>98</v>
      </c>
      <c r="H18" t="s">
        <v>185</v>
      </c>
      <c r="I18">
        <v>5.6</v>
      </c>
      <c r="J18">
        <v>140</v>
      </c>
      <c r="K18" t="s">
        <v>129</v>
      </c>
      <c r="L18" t="s">
        <v>130</v>
      </c>
      <c r="M18" t="s">
        <v>165</v>
      </c>
      <c r="N18" t="s">
        <v>132</v>
      </c>
      <c r="O18" t="s">
        <v>133</v>
      </c>
      <c r="P18" t="s">
        <v>134</v>
      </c>
      <c r="Q18" t="s">
        <v>135</v>
      </c>
      <c r="R18" t="s">
        <v>136</v>
      </c>
      <c r="S18" t="s">
        <v>108</v>
      </c>
      <c r="T18" t="s">
        <v>137</v>
      </c>
      <c r="U18" t="s">
        <v>138</v>
      </c>
      <c r="V18" t="s">
        <v>139</v>
      </c>
      <c r="W18" t="s">
        <v>140</v>
      </c>
    </row>
    <row r="19" spans="2:23" x14ac:dyDescent="0.3">
      <c r="B19" t="s">
        <v>92</v>
      </c>
      <c r="E19" t="s">
        <v>29</v>
      </c>
      <c r="F19">
        <v>34</v>
      </c>
      <c r="G19" t="s">
        <v>113</v>
      </c>
      <c r="H19" t="s">
        <v>186</v>
      </c>
      <c r="I19">
        <v>6.1</v>
      </c>
      <c r="J19">
        <v>175</v>
      </c>
      <c r="K19" t="s">
        <v>187</v>
      </c>
      <c r="L19" t="s">
        <v>188</v>
      </c>
      <c r="M19" t="s">
        <v>169</v>
      </c>
      <c r="N19" t="s">
        <v>145</v>
      </c>
      <c r="O19" t="s">
        <v>146</v>
      </c>
      <c r="P19" t="s">
        <v>147</v>
      </c>
      <c r="Q19" t="s">
        <v>148</v>
      </c>
      <c r="R19" t="s">
        <v>133</v>
      </c>
      <c r="S19" t="s">
        <v>123</v>
      </c>
      <c r="T19" t="s">
        <v>149</v>
      </c>
      <c r="U19" t="s">
        <v>150</v>
      </c>
      <c r="V19" t="s">
        <v>151</v>
      </c>
      <c r="W19" t="s">
        <v>152</v>
      </c>
    </row>
    <row r="20" spans="2:23" x14ac:dyDescent="0.3">
      <c r="B20" t="s">
        <v>93</v>
      </c>
      <c r="E20" t="s">
        <v>30</v>
      </c>
      <c r="F20">
        <v>30</v>
      </c>
      <c r="G20" t="s">
        <v>98</v>
      </c>
      <c r="H20" t="s">
        <v>189</v>
      </c>
      <c r="I20">
        <v>5.7</v>
      </c>
      <c r="J20">
        <v>135</v>
      </c>
      <c r="K20" t="s">
        <v>164</v>
      </c>
      <c r="L20" t="s">
        <v>116</v>
      </c>
      <c r="M20" t="s">
        <v>172</v>
      </c>
      <c r="N20" t="s">
        <v>118</v>
      </c>
      <c r="O20" t="s">
        <v>119</v>
      </c>
      <c r="P20" t="s">
        <v>120</v>
      </c>
      <c r="Q20" t="s">
        <v>121</v>
      </c>
      <c r="R20" t="s">
        <v>122</v>
      </c>
      <c r="S20" t="s">
        <v>123</v>
      </c>
      <c r="T20" t="s">
        <v>124</v>
      </c>
      <c r="U20" t="s">
        <v>125</v>
      </c>
      <c r="V20" t="s">
        <v>126</v>
      </c>
      <c r="W20" t="s">
        <v>127</v>
      </c>
    </row>
    <row r="21" spans="2:23" x14ac:dyDescent="0.3">
      <c r="B21" t="s">
        <v>94</v>
      </c>
      <c r="E21" t="s">
        <v>31</v>
      </c>
      <c r="F21">
        <v>27</v>
      </c>
      <c r="G21" t="s">
        <v>113</v>
      </c>
      <c r="H21" t="s">
        <v>190</v>
      </c>
      <c r="I21">
        <v>6</v>
      </c>
      <c r="J21">
        <v>160</v>
      </c>
      <c r="K21" t="s">
        <v>167</v>
      </c>
      <c r="L21" t="s">
        <v>168</v>
      </c>
      <c r="M21" t="s">
        <v>117</v>
      </c>
      <c r="N21" t="s">
        <v>162</v>
      </c>
      <c r="O21" t="s">
        <v>120</v>
      </c>
      <c r="P21" t="s">
        <v>121</v>
      </c>
      <c r="Q21" t="s">
        <v>122</v>
      </c>
      <c r="R21" t="s">
        <v>123</v>
      </c>
      <c r="S21" t="s">
        <v>124</v>
      </c>
      <c r="T21" t="s">
        <v>125</v>
      </c>
      <c r="U21" t="s">
        <v>126</v>
      </c>
      <c r="V21" t="s">
        <v>127</v>
      </c>
    </row>
    <row r="22" spans="2:23" x14ac:dyDescent="0.3">
      <c r="B22" t="s">
        <v>95</v>
      </c>
      <c r="E22" t="s">
        <v>32</v>
      </c>
      <c r="F22">
        <v>22</v>
      </c>
      <c r="G22" t="s">
        <v>98</v>
      </c>
      <c r="H22" t="s">
        <v>166</v>
      </c>
      <c r="I22">
        <v>5.5</v>
      </c>
      <c r="J22">
        <v>125</v>
      </c>
      <c r="K22" t="s">
        <v>142</v>
      </c>
      <c r="L22" t="s">
        <v>143</v>
      </c>
      <c r="M22" t="s">
        <v>131</v>
      </c>
      <c r="N22" t="s">
        <v>156</v>
      </c>
      <c r="O22" t="s">
        <v>104</v>
      </c>
      <c r="P22" t="s">
        <v>105</v>
      </c>
      <c r="Q22" t="s">
        <v>106</v>
      </c>
      <c r="R22" t="s">
        <v>107</v>
      </c>
      <c r="S22" t="s">
        <v>108</v>
      </c>
      <c r="T22" t="s">
        <v>109</v>
      </c>
      <c r="U22" t="s">
        <v>110</v>
      </c>
      <c r="V22" t="s">
        <v>157</v>
      </c>
      <c r="W22" t="s">
        <v>112</v>
      </c>
    </row>
    <row r="23" spans="2:23" x14ac:dyDescent="0.3">
      <c r="B23" t="s">
        <v>96</v>
      </c>
      <c r="E23" t="s">
        <v>33</v>
      </c>
      <c r="F23">
        <v>29</v>
      </c>
      <c r="G23" t="s">
        <v>113</v>
      </c>
      <c r="H23" t="s">
        <v>128</v>
      </c>
      <c r="I23">
        <v>6</v>
      </c>
      <c r="J23">
        <v>170</v>
      </c>
      <c r="K23" t="s">
        <v>115</v>
      </c>
      <c r="L23" t="s">
        <v>116</v>
      </c>
      <c r="M23" t="s">
        <v>102</v>
      </c>
      <c r="N23" t="s">
        <v>145</v>
      </c>
      <c r="O23" t="s">
        <v>146</v>
      </c>
      <c r="P23" t="s">
        <v>147</v>
      </c>
      <c r="Q23" t="s">
        <v>148</v>
      </c>
      <c r="R23" t="s">
        <v>133</v>
      </c>
      <c r="S23" t="s">
        <v>123</v>
      </c>
      <c r="T23" t="s">
        <v>149</v>
      </c>
      <c r="U23" t="s">
        <v>150</v>
      </c>
      <c r="V23" t="s">
        <v>151</v>
      </c>
      <c r="W23" t="s">
        <v>152</v>
      </c>
    </row>
    <row r="24" spans="2:23" x14ac:dyDescent="0.3">
      <c r="B24" t="s">
        <v>97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C577C-A381-4EAB-8059-B220872E9958}">
  <dimension ref="A2:O22"/>
  <sheetViews>
    <sheetView topLeftCell="H1" workbookViewId="0">
      <selection activeCell="O8" sqref="O8"/>
    </sheetView>
  </sheetViews>
  <sheetFormatPr defaultRowHeight="14.4" x14ac:dyDescent="0.3"/>
  <cols>
    <col min="1" max="1" width="16.44140625" bestFit="1" customWidth="1"/>
    <col min="2" max="2" width="9.77734375" bestFit="1" customWidth="1"/>
    <col min="3" max="3" width="9.6640625" bestFit="1" customWidth="1"/>
    <col min="4" max="4" width="18.109375" bestFit="1" customWidth="1"/>
    <col min="5" max="5" width="17.5546875" bestFit="1" customWidth="1"/>
    <col min="6" max="6" width="21.44140625" bestFit="1" customWidth="1"/>
    <col min="7" max="7" width="18.109375" bestFit="1" customWidth="1"/>
    <col min="14" max="14" width="18.5546875" bestFit="1" customWidth="1"/>
    <col min="15" max="15" width="24" bestFit="1" customWidth="1"/>
  </cols>
  <sheetData>
    <row r="2" spans="1:15" x14ac:dyDescent="0.3">
      <c r="A2" s="4" t="s">
        <v>292</v>
      </c>
      <c r="B2" s="4" t="s">
        <v>35</v>
      </c>
      <c r="C2" s="4" t="s">
        <v>36</v>
      </c>
      <c r="D2" s="4" t="s">
        <v>307</v>
      </c>
      <c r="E2" s="4" t="s">
        <v>308</v>
      </c>
      <c r="F2" s="4" t="s">
        <v>309</v>
      </c>
      <c r="G2" s="4" t="s">
        <v>310</v>
      </c>
      <c r="H2" s="4" t="s">
        <v>311</v>
      </c>
      <c r="I2" s="4" t="s">
        <v>312</v>
      </c>
      <c r="J2" s="4" t="s">
        <v>313</v>
      </c>
      <c r="K2" s="4" t="s">
        <v>314</v>
      </c>
      <c r="L2" s="4" t="s">
        <v>315</v>
      </c>
      <c r="M2" s="4" t="s">
        <v>316</v>
      </c>
      <c r="N2" s="4" t="s">
        <v>317</v>
      </c>
      <c r="O2" s="4" t="s">
        <v>318</v>
      </c>
    </row>
    <row r="3" spans="1:15" x14ac:dyDescent="0.3">
      <c r="A3" t="s">
        <v>293</v>
      </c>
      <c r="B3" t="s">
        <v>51</v>
      </c>
      <c r="C3" t="s">
        <v>61</v>
      </c>
      <c r="D3" t="str">
        <f>CONCATENATE(A3," ",B3," ",C3)</f>
        <v>Mrs Emily Johnson</v>
      </c>
      <c r="E3" t="str">
        <f>LOWER(D3)</f>
        <v>mrs emily johnson</v>
      </c>
      <c r="F3" t="str">
        <f>UPPER(D3)</f>
        <v>MRS EMILY JOHNSON</v>
      </c>
      <c r="G3" t="str">
        <f>PROPER(D3)</f>
        <v>Mrs Emily Johnson</v>
      </c>
      <c r="H3">
        <f t="shared" ref="H3:H22" si="0">LEN(B3)</f>
        <v>5</v>
      </c>
      <c r="I3" t="str">
        <f>LEFT(F3,3)</f>
        <v>MRS</v>
      </c>
      <c r="J3" t="str">
        <f t="shared" ref="J3:J22" si="1">RIGHT(F3,3)</f>
        <v>SON</v>
      </c>
      <c r="K3" t="str">
        <f>MID(F3,2,5)</f>
        <v>RS EM</v>
      </c>
      <c r="L3">
        <f>FIND("S",F3)</f>
        <v>3</v>
      </c>
      <c r="M3">
        <f t="shared" ref="M3:M22" si="2">SEARCH("s",G3)</f>
        <v>3</v>
      </c>
      <c r="N3" t="str">
        <f>REPLACE(G3,2,1,"A")</f>
        <v>MAs Emily Johnson</v>
      </c>
      <c r="O3" t="str">
        <f t="shared" ref="O3:O22" si="3">SUBSTITUTE(N3,"A", "kapil")</f>
        <v>Mkapils Emily Johnson</v>
      </c>
    </row>
    <row r="4" spans="1:15" x14ac:dyDescent="0.3">
      <c r="A4" t="s">
        <v>294</v>
      </c>
      <c r="B4" t="s">
        <v>295</v>
      </c>
      <c r="C4" t="s">
        <v>65</v>
      </c>
      <c r="D4" t="str">
        <f t="shared" ref="D4:D22" si="4">CONCATENATE(A4," ",B4," ",C4)</f>
        <v>Mr Daniel Smith</v>
      </c>
      <c r="E4" t="str">
        <f t="shared" ref="E4:E22" si="5">LOWER(D4)</f>
        <v>mr daniel smith</v>
      </c>
      <c r="F4" t="str">
        <f t="shared" ref="F4:F22" si="6">UPPER(D4)</f>
        <v>MR DANIEL SMITH</v>
      </c>
      <c r="G4" t="str">
        <f t="shared" ref="G4:G22" si="7">PROPER(D4)</f>
        <v>Mr Daniel Smith</v>
      </c>
      <c r="H4">
        <f t="shared" si="0"/>
        <v>6</v>
      </c>
      <c r="I4" t="str">
        <f t="shared" ref="I4:I22" si="8">LEFT(F4,3)</f>
        <v xml:space="preserve">MR </v>
      </c>
      <c r="J4" t="str">
        <f t="shared" si="1"/>
        <v>ITH</v>
      </c>
      <c r="K4" t="str">
        <f t="shared" ref="K4:K22" si="9">MID(F4,2,5)</f>
        <v>R DAN</v>
      </c>
      <c r="L4">
        <f t="shared" ref="L4:L22" si="10">FIND("S",F4)</f>
        <v>11</v>
      </c>
      <c r="M4">
        <f t="shared" si="2"/>
        <v>11</v>
      </c>
      <c r="N4" t="str">
        <f t="shared" ref="N4:N22" si="11">REPLACE(G4,2,1,"A")</f>
        <v>MA Daniel Smith</v>
      </c>
      <c r="O4" t="str">
        <f t="shared" si="3"/>
        <v>Mkapil Daniel Smith</v>
      </c>
    </row>
    <row r="5" spans="1:15" x14ac:dyDescent="0.3">
      <c r="A5" t="s">
        <v>293</v>
      </c>
      <c r="B5" t="s">
        <v>41</v>
      </c>
      <c r="C5" t="s">
        <v>296</v>
      </c>
      <c r="D5" t="str">
        <f t="shared" si="4"/>
        <v>Mrs Sophia Williams</v>
      </c>
      <c r="E5" t="str">
        <f t="shared" si="5"/>
        <v>mrs sophia williams</v>
      </c>
      <c r="F5" t="str">
        <f t="shared" si="6"/>
        <v>MRS SOPHIA WILLIAMS</v>
      </c>
      <c r="G5" t="str">
        <f t="shared" si="7"/>
        <v>Mrs Sophia Williams</v>
      </c>
      <c r="H5">
        <f t="shared" si="0"/>
        <v>6</v>
      </c>
      <c r="I5" t="str">
        <f t="shared" si="8"/>
        <v>MRS</v>
      </c>
      <c r="J5" t="str">
        <f t="shared" si="1"/>
        <v>AMS</v>
      </c>
      <c r="K5" t="str">
        <f t="shared" si="9"/>
        <v>RS SO</v>
      </c>
      <c r="L5">
        <f t="shared" si="10"/>
        <v>3</v>
      </c>
      <c r="M5">
        <f t="shared" si="2"/>
        <v>3</v>
      </c>
      <c r="N5" t="str">
        <f t="shared" si="11"/>
        <v>MAs Sophia Williams</v>
      </c>
      <c r="O5" t="str">
        <f t="shared" si="3"/>
        <v>Mkapils Sophia Williams</v>
      </c>
    </row>
    <row r="6" spans="1:15" x14ac:dyDescent="0.3">
      <c r="A6" t="s">
        <v>294</v>
      </c>
      <c r="B6" t="s">
        <v>297</v>
      </c>
      <c r="C6" t="s">
        <v>63</v>
      </c>
      <c r="D6" t="str">
        <f t="shared" si="4"/>
        <v>Mr Nathan Anderson</v>
      </c>
      <c r="E6" t="str">
        <f t="shared" si="5"/>
        <v>mr nathan anderson</v>
      </c>
      <c r="F6" t="str">
        <f t="shared" si="6"/>
        <v>MR NATHAN ANDERSON</v>
      </c>
      <c r="G6" t="str">
        <f t="shared" si="7"/>
        <v>Mr Nathan Anderson</v>
      </c>
      <c r="H6">
        <f t="shared" si="0"/>
        <v>6</v>
      </c>
      <c r="I6" t="str">
        <f t="shared" si="8"/>
        <v xml:space="preserve">MR </v>
      </c>
      <c r="J6" t="str">
        <f t="shared" si="1"/>
        <v>SON</v>
      </c>
      <c r="K6" t="str">
        <f t="shared" si="9"/>
        <v>R NAT</v>
      </c>
      <c r="L6">
        <f t="shared" si="10"/>
        <v>16</v>
      </c>
      <c r="M6">
        <f t="shared" si="2"/>
        <v>16</v>
      </c>
      <c r="N6" t="str">
        <f t="shared" si="11"/>
        <v>MA Nathan Anderson</v>
      </c>
      <c r="O6" t="str">
        <f t="shared" si="3"/>
        <v>Mkapil Nathan kapilnderson</v>
      </c>
    </row>
    <row r="7" spans="1:15" x14ac:dyDescent="0.3">
      <c r="A7" t="s">
        <v>293</v>
      </c>
      <c r="B7" t="s">
        <v>55</v>
      </c>
      <c r="C7" t="s">
        <v>68</v>
      </c>
      <c r="D7" t="str">
        <f t="shared" si="4"/>
        <v>Mrs Grace Davis</v>
      </c>
      <c r="E7" t="str">
        <f t="shared" si="5"/>
        <v>mrs grace davis</v>
      </c>
      <c r="F7" t="str">
        <f t="shared" si="6"/>
        <v>MRS GRACE DAVIS</v>
      </c>
      <c r="G7" t="str">
        <f t="shared" si="7"/>
        <v>Mrs Grace Davis</v>
      </c>
      <c r="H7">
        <f t="shared" si="0"/>
        <v>5</v>
      </c>
      <c r="I7" t="str">
        <f t="shared" si="8"/>
        <v>MRS</v>
      </c>
      <c r="J7" t="str">
        <f t="shared" si="1"/>
        <v>VIS</v>
      </c>
      <c r="K7" t="str">
        <f t="shared" si="9"/>
        <v>RS GR</v>
      </c>
      <c r="L7">
        <f t="shared" si="10"/>
        <v>3</v>
      </c>
      <c r="M7">
        <f t="shared" si="2"/>
        <v>3</v>
      </c>
      <c r="N7" t="str">
        <f t="shared" si="11"/>
        <v>MAs Grace Davis</v>
      </c>
      <c r="O7" t="str">
        <f t="shared" si="3"/>
        <v>Mkapils Grace Davis</v>
      </c>
    </row>
    <row r="8" spans="1:15" x14ac:dyDescent="0.3">
      <c r="A8" t="s">
        <v>294</v>
      </c>
      <c r="B8" t="s">
        <v>298</v>
      </c>
      <c r="C8" t="s">
        <v>64</v>
      </c>
      <c r="D8" t="str">
        <f t="shared" si="4"/>
        <v>Mr Henry Brown</v>
      </c>
      <c r="E8" t="str">
        <f t="shared" si="5"/>
        <v>mr henry brown</v>
      </c>
      <c r="F8" t="str">
        <f t="shared" si="6"/>
        <v>MR HENRY BROWN</v>
      </c>
      <c r="G8" t="str">
        <f t="shared" si="7"/>
        <v>Mr Henry Brown</v>
      </c>
      <c r="H8">
        <f t="shared" si="0"/>
        <v>5</v>
      </c>
      <c r="I8" t="str">
        <f t="shared" si="8"/>
        <v xml:space="preserve">MR </v>
      </c>
      <c r="J8" t="str">
        <f t="shared" si="1"/>
        <v>OWN</v>
      </c>
      <c r="K8" t="str">
        <f t="shared" si="9"/>
        <v>R HEN</v>
      </c>
      <c r="L8" t="e">
        <f t="shared" si="10"/>
        <v>#VALUE!</v>
      </c>
      <c r="M8" t="e">
        <f t="shared" si="2"/>
        <v>#VALUE!</v>
      </c>
      <c r="N8" t="str">
        <f t="shared" si="11"/>
        <v>MA Henry Brown</v>
      </c>
      <c r="O8" t="str">
        <f t="shared" si="3"/>
        <v>Mkapil Henry Brown</v>
      </c>
    </row>
    <row r="9" spans="1:15" x14ac:dyDescent="0.3">
      <c r="A9" t="s">
        <v>293</v>
      </c>
      <c r="B9" t="s">
        <v>39</v>
      </c>
      <c r="C9" t="s">
        <v>76</v>
      </c>
      <c r="D9" t="str">
        <f t="shared" si="4"/>
        <v>Mrs Olivia Jones</v>
      </c>
      <c r="E9" t="str">
        <f t="shared" si="5"/>
        <v>mrs olivia jones</v>
      </c>
      <c r="F9" t="str">
        <f t="shared" si="6"/>
        <v>MRS OLIVIA JONES</v>
      </c>
      <c r="G9" t="str">
        <f t="shared" si="7"/>
        <v>Mrs Olivia Jones</v>
      </c>
      <c r="H9">
        <f t="shared" si="0"/>
        <v>6</v>
      </c>
      <c r="I9" t="str">
        <f t="shared" si="8"/>
        <v>MRS</v>
      </c>
      <c r="J9" t="str">
        <f t="shared" si="1"/>
        <v>NES</v>
      </c>
      <c r="K9" t="str">
        <f t="shared" si="9"/>
        <v>RS OL</v>
      </c>
      <c r="L9">
        <f t="shared" si="10"/>
        <v>3</v>
      </c>
      <c r="M9">
        <f t="shared" si="2"/>
        <v>3</v>
      </c>
      <c r="N9" t="str">
        <f t="shared" si="11"/>
        <v>MAs Olivia Jones</v>
      </c>
      <c r="O9" t="str">
        <f t="shared" si="3"/>
        <v>Mkapils Olivia Jones</v>
      </c>
    </row>
    <row r="10" spans="1:15" x14ac:dyDescent="0.3">
      <c r="A10" t="s">
        <v>294</v>
      </c>
      <c r="B10" t="s">
        <v>299</v>
      </c>
      <c r="C10" t="s">
        <v>67</v>
      </c>
      <c r="D10" t="str">
        <f t="shared" si="4"/>
        <v>Mr Mason Taylor</v>
      </c>
      <c r="E10" t="str">
        <f t="shared" si="5"/>
        <v>mr mason taylor</v>
      </c>
      <c r="F10" t="str">
        <f t="shared" si="6"/>
        <v>MR MASON TAYLOR</v>
      </c>
      <c r="G10" t="str">
        <f t="shared" si="7"/>
        <v>Mr Mason Taylor</v>
      </c>
      <c r="H10">
        <f t="shared" si="0"/>
        <v>5</v>
      </c>
      <c r="I10" t="str">
        <f t="shared" si="8"/>
        <v xml:space="preserve">MR </v>
      </c>
      <c r="J10" t="str">
        <f t="shared" si="1"/>
        <v>LOR</v>
      </c>
      <c r="K10" t="str">
        <f t="shared" si="9"/>
        <v>R MAS</v>
      </c>
      <c r="L10">
        <f t="shared" si="10"/>
        <v>6</v>
      </c>
      <c r="M10">
        <f t="shared" si="2"/>
        <v>6</v>
      </c>
      <c r="N10" t="str">
        <f t="shared" si="11"/>
        <v>MA Mason Taylor</v>
      </c>
      <c r="O10" t="str">
        <f t="shared" si="3"/>
        <v>Mkapil Mason Taylor</v>
      </c>
    </row>
    <row r="11" spans="1:15" x14ac:dyDescent="0.3">
      <c r="A11" t="s">
        <v>293</v>
      </c>
      <c r="B11" t="s">
        <v>47</v>
      </c>
      <c r="C11" t="s">
        <v>74</v>
      </c>
      <c r="D11" t="str">
        <f t="shared" si="4"/>
        <v>Mrs Ava Thomas</v>
      </c>
      <c r="E11" t="str">
        <f t="shared" si="5"/>
        <v>mrs ava thomas</v>
      </c>
      <c r="F11" t="str">
        <f t="shared" si="6"/>
        <v>MRS AVA THOMAS</v>
      </c>
      <c r="G11" t="str">
        <f t="shared" si="7"/>
        <v>Mrs Ava Thomas</v>
      </c>
      <c r="H11">
        <f t="shared" si="0"/>
        <v>3</v>
      </c>
      <c r="I11" t="str">
        <f t="shared" si="8"/>
        <v>MRS</v>
      </c>
      <c r="J11" t="str">
        <f t="shared" si="1"/>
        <v>MAS</v>
      </c>
      <c r="K11" t="str">
        <f t="shared" si="9"/>
        <v>RS AV</v>
      </c>
      <c r="L11">
        <f t="shared" si="10"/>
        <v>3</v>
      </c>
      <c r="M11">
        <f t="shared" si="2"/>
        <v>3</v>
      </c>
      <c r="N11" t="str">
        <f t="shared" si="11"/>
        <v>MAs Ava Thomas</v>
      </c>
      <c r="O11" t="str">
        <f t="shared" si="3"/>
        <v>Mkapils kapilva Thomas</v>
      </c>
    </row>
    <row r="12" spans="1:15" x14ac:dyDescent="0.3">
      <c r="A12" t="s">
        <v>294</v>
      </c>
      <c r="B12" t="s">
        <v>44</v>
      </c>
      <c r="C12" t="s">
        <v>70</v>
      </c>
      <c r="D12" t="str">
        <f t="shared" si="4"/>
        <v>Mr Ethan White</v>
      </c>
      <c r="E12" t="str">
        <f t="shared" si="5"/>
        <v>mr ethan white</v>
      </c>
      <c r="F12" t="str">
        <f t="shared" si="6"/>
        <v>MR ETHAN WHITE</v>
      </c>
      <c r="G12" t="str">
        <f t="shared" si="7"/>
        <v>Mr Ethan White</v>
      </c>
      <c r="H12">
        <f t="shared" si="0"/>
        <v>5</v>
      </c>
      <c r="I12" t="str">
        <f t="shared" si="8"/>
        <v xml:space="preserve">MR </v>
      </c>
      <c r="J12" t="str">
        <f t="shared" si="1"/>
        <v>ITE</v>
      </c>
      <c r="K12" t="str">
        <f t="shared" si="9"/>
        <v>R ETH</v>
      </c>
      <c r="L12" t="e">
        <f t="shared" si="10"/>
        <v>#VALUE!</v>
      </c>
      <c r="M12" t="e">
        <f t="shared" si="2"/>
        <v>#VALUE!</v>
      </c>
      <c r="N12" t="str">
        <f t="shared" si="11"/>
        <v>MA Ethan White</v>
      </c>
      <c r="O12" t="str">
        <f t="shared" si="3"/>
        <v>Mkapil Ethan White</v>
      </c>
    </row>
    <row r="13" spans="1:15" x14ac:dyDescent="0.3">
      <c r="A13" t="s">
        <v>293</v>
      </c>
      <c r="B13" t="s">
        <v>45</v>
      </c>
      <c r="C13" t="s">
        <v>75</v>
      </c>
      <c r="D13" t="str">
        <f t="shared" si="4"/>
        <v>Mrs Isabella Miller</v>
      </c>
      <c r="E13" t="str">
        <f t="shared" si="5"/>
        <v>mrs isabella miller</v>
      </c>
      <c r="F13" t="str">
        <f t="shared" si="6"/>
        <v>MRS ISABELLA MILLER</v>
      </c>
      <c r="G13" t="str">
        <f t="shared" si="7"/>
        <v>Mrs Isabella Miller</v>
      </c>
      <c r="H13">
        <f t="shared" si="0"/>
        <v>8</v>
      </c>
      <c r="I13" t="str">
        <f t="shared" si="8"/>
        <v>MRS</v>
      </c>
      <c r="J13" t="str">
        <f t="shared" si="1"/>
        <v>LER</v>
      </c>
      <c r="K13" t="str">
        <f t="shared" si="9"/>
        <v>RS IS</v>
      </c>
      <c r="L13">
        <f t="shared" si="10"/>
        <v>3</v>
      </c>
      <c r="M13">
        <f t="shared" si="2"/>
        <v>3</v>
      </c>
      <c r="N13" t="str">
        <f t="shared" si="11"/>
        <v>MAs Isabella Miller</v>
      </c>
      <c r="O13" t="str">
        <f t="shared" si="3"/>
        <v>Mkapils Isabella Miller</v>
      </c>
    </row>
    <row r="14" spans="1:15" x14ac:dyDescent="0.3">
      <c r="A14" t="s">
        <v>294</v>
      </c>
      <c r="B14" t="s">
        <v>300</v>
      </c>
      <c r="C14" t="s">
        <v>72</v>
      </c>
      <c r="D14" t="str">
        <f t="shared" si="4"/>
        <v>Mr Logan Wilson</v>
      </c>
      <c r="E14" t="str">
        <f t="shared" si="5"/>
        <v>mr logan wilson</v>
      </c>
      <c r="F14" t="str">
        <f t="shared" si="6"/>
        <v>MR LOGAN WILSON</v>
      </c>
      <c r="G14" t="str">
        <f t="shared" si="7"/>
        <v>Mr Logan Wilson</v>
      </c>
      <c r="H14">
        <f t="shared" si="0"/>
        <v>5</v>
      </c>
      <c r="I14" t="str">
        <f t="shared" si="8"/>
        <v xml:space="preserve">MR </v>
      </c>
      <c r="J14" t="str">
        <f t="shared" si="1"/>
        <v>SON</v>
      </c>
      <c r="K14" t="str">
        <f t="shared" si="9"/>
        <v>R LOG</v>
      </c>
      <c r="L14">
        <f t="shared" si="10"/>
        <v>13</v>
      </c>
      <c r="M14">
        <f t="shared" si="2"/>
        <v>13</v>
      </c>
      <c r="N14" t="str">
        <f t="shared" si="11"/>
        <v>MA Logan Wilson</v>
      </c>
      <c r="O14" t="str">
        <f t="shared" si="3"/>
        <v>Mkapil Logan Wilson</v>
      </c>
    </row>
    <row r="15" spans="1:15" x14ac:dyDescent="0.3">
      <c r="A15" t="s">
        <v>293</v>
      </c>
      <c r="B15" t="s">
        <v>37</v>
      </c>
      <c r="C15" t="s">
        <v>301</v>
      </c>
      <c r="D15" t="str">
        <f t="shared" si="4"/>
        <v>Mrs Emma Moore</v>
      </c>
      <c r="E15" t="str">
        <f t="shared" si="5"/>
        <v>mrs emma moore</v>
      </c>
      <c r="F15" t="str">
        <f t="shared" si="6"/>
        <v>MRS EMMA MOORE</v>
      </c>
      <c r="G15" t="str">
        <f t="shared" si="7"/>
        <v>Mrs Emma Moore</v>
      </c>
      <c r="H15">
        <f t="shared" si="0"/>
        <v>4</v>
      </c>
      <c r="I15" t="str">
        <f t="shared" si="8"/>
        <v>MRS</v>
      </c>
      <c r="J15" t="str">
        <f t="shared" si="1"/>
        <v>ORE</v>
      </c>
      <c r="K15" t="str">
        <f t="shared" si="9"/>
        <v>RS EM</v>
      </c>
      <c r="L15">
        <f t="shared" si="10"/>
        <v>3</v>
      </c>
      <c r="M15">
        <f t="shared" si="2"/>
        <v>3</v>
      </c>
      <c r="N15" t="str">
        <f t="shared" si="11"/>
        <v>MAs Emma Moore</v>
      </c>
      <c r="O15" t="str">
        <f t="shared" si="3"/>
        <v>Mkapils Emma Moore</v>
      </c>
    </row>
    <row r="16" spans="1:15" x14ac:dyDescent="0.3">
      <c r="A16" t="s">
        <v>294</v>
      </c>
      <c r="B16" t="s">
        <v>302</v>
      </c>
      <c r="C16" t="s">
        <v>63</v>
      </c>
      <c r="D16" t="str">
        <f t="shared" si="4"/>
        <v>Mr Carter Anderson</v>
      </c>
      <c r="E16" t="str">
        <f t="shared" si="5"/>
        <v>mr carter anderson</v>
      </c>
      <c r="F16" t="str">
        <f t="shared" si="6"/>
        <v>MR CARTER ANDERSON</v>
      </c>
      <c r="G16" t="str">
        <f t="shared" si="7"/>
        <v>Mr Carter Anderson</v>
      </c>
      <c r="H16">
        <f t="shared" si="0"/>
        <v>6</v>
      </c>
      <c r="I16" t="str">
        <f t="shared" si="8"/>
        <v xml:space="preserve">MR </v>
      </c>
      <c r="J16" t="str">
        <f t="shared" si="1"/>
        <v>SON</v>
      </c>
      <c r="K16" t="str">
        <f t="shared" si="9"/>
        <v>R CAR</v>
      </c>
      <c r="L16">
        <f t="shared" si="10"/>
        <v>16</v>
      </c>
      <c r="M16">
        <f t="shared" si="2"/>
        <v>16</v>
      </c>
      <c r="N16" t="str">
        <f t="shared" si="11"/>
        <v>MA Carter Anderson</v>
      </c>
      <c r="O16" t="str">
        <f t="shared" si="3"/>
        <v>Mkapil Carter kapilnderson</v>
      </c>
    </row>
    <row r="17" spans="1:15" x14ac:dyDescent="0.3">
      <c r="A17" t="s">
        <v>293</v>
      </c>
      <c r="B17" t="s">
        <v>303</v>
      </c>
      <c r="C17" t="s">
        <v>304</v>
      </c>
      <c r="D17" t="str">
        <f t="shared" si="4"/>
        <v>Mrs Chloe Clark</v>
      </c>
      <c r="E17" t="str">
        <f t="shared" si="5"/>
        <v>mrs chloe clark</v>
      </c>
      <c r="F17" t="str">
        <f t="shared" si="6"/>
        <v>MRS CHLOE CLARK</v>
      </c>
      <c r="G17" t="str">
        <f t="shared" si="7"/>
        <v>Mrs Chloe Clark</v>
      </c>
      <c r="H17">
        <f t="shared" si="0"/>
        <v>5</v>
      </c>
      <c r="I17" t="str">
        <f t="shared" si="8"/>
        <v>MRS</v>
      </c>
      <c r="J17" t="str">
        <f t="shared" si="1"/>
        <v>ARK</v>
      </c>
      <c r="K17" t="str">
        <f t="shared" si="9"/>
        <v>RS CH</v>
      </c>
      <c r="L17">
        <f t="shared" si="10"/>
        <v>3</v>
      </c>
      <c r="M17">
        <f t="shared" si="2"/>
        <v>3</v>
      </c>
      <c r="N17" t="str">
        <f t="shared" si="11"/>
        <v>MAs Chloe Clark</v>
      </c>
      <c r="O17" t="str">
        <f t="shared" si="3"/>
        <v>Mkapils Chloe Clark</v>
      </c>
    </row>
    <row r="18" spans="1:15" x14ac:dyDescent="0.3">
      <c r="A18" t="s">
        <v>294</v>
      </c>
      <c r="B18" t="s">
        <v>56</v>
      </c>
      <c r="C18" t="s">
        <v>68</v>
      </c>
      <c r="D18" t="str">
        <f t="shared" si="4"/>
        <v>Mr Liam Davis</v>
      </c>
      <c r="E18" t="str">
        <f t="shared" si="5"/>
        <v>mr liam davis</v>
      </c>
      <c r="F18" t="str">
        <f t="shared" si="6"/>
        <v>MR LIAM DAVIS</v>
      </c>
      <c r="G18" t="str">
        <f t="shared" si="7"/>
        <v>Mr Liam Davis</v>
      </c>
      <c r="H18">
        <f t="shared" si="0"/>
        <v>4</v>
      </c>
      <c r="I18" t="str">
        <f t="shared" si="8"/>
        <v xml:space="preserve">MR </v>
      </c>
      <c r="J18" t="str">
        <f t="shared" si="1"/>
        <v>VIS</v>
      </c>
      <c r="K18" t="str">
        <f t="shared" si="9"/>
        <v>R LIA</v>
      </c>
      <c r="L18">
        <f t="shared" si="10"/>
        <v>13</v>
      </c>
      <c r="M18">
        <f t="shared" si="2"/>
        <v>13</v>
      </c>
      <c r="N18" t="str">
        <f t="shared" si="11"/>
        <v>MA Liam Davis</v>
      </c>
      <c r="O18" t="str">
        <f t="shared" si="3"/>
        <v>Mkapil Liam Davis</v>
      </c>
    </row>
    <row r="19" spans="1:15" x14ac:dyDescent="0.3">
      <c r="A19" t="s">
        <v>293</v>
      </c>
      <c r="B19" t="s">
        <v>49</v>
      </c>
      <c r="C19" t="s">
        <v>296</v>
      </c>
      <c r="D19" t="str">
        <f t="shared" si="4"/>
        <v>Mrs Abigail Williams</v>
      </c>
      <c r="E19" t="str">
        <f t="shared" si="5"/>
        <v>mrs abigail williams</v>
      </c>
      <c r="F19" t="str">
        <f t="shared" si="6"/>
        <v>MRS ABIGAIL WILLIAMS</v>
      </c>
      <c r="G19" t="str">
        <f t="shared" si="7"/>
        <v>Mrs Abigail Williams</v>
      </c>
      <c r="H19">
        <f t="shared" si="0"/>
        <v>7</v>
      </c>
      <c r="I19" t="str">
        <f t="shared" si="8"/>
        <v>MRS</v>
      </c>
      <c r="J19" t="str">
        <f t="shared" si="1"/>
        <v>AMS</v>
      </c>
      <c r="K19" t="str">
        <f t="shared" si="9"/>
        <v>RS AB</v>
      </c>
      <c r="L19">
        <f t="shared" si="10"/>
        <v>3</v>
      </c>
      <c r="M19">
        <f t="shared" si="2"/>
        <v>3</v>
      </c>
      <c r="N19" t="str">
        <f t="shared" si="11"/>
        <v>MAs Abigail Williams</v>
      </c>
      <c r="O19" t="str">
        <f t="shared" si="3"/>
        <v>Mkapils kapilbigail Williams</v>
      </c>
    </row>
    <row r="20" spans="1:15" x14ac:dyDescent="0.3">
      <c r="A20" t="s">
        <v>294</v>
      </c>
      <c r="B20" t="s">
        <v>42</v>
      </c>
      <c r="C20" t="s">
        <v>301</v>
      </c>
      <c r="D20" t="str">
        <f t="shared" si="4"/>
        <v>Mr Jackson Moore</v>
      </c>
      <c r="E20" t="str">
        <f t="shared" si="5"/>
        <v>mr jackson moore</v>
      </c>
      <c r="F20" t="str">
        <f t="shared" si="6"/>
        <v>MR JACKSON MOORE</v>
      </c>
      <c r="G20" t="str">
        <f t="shared" si="7"/>
        <v>Mr Jackson Moore</v>
      </c>
      <c r="H20">
        <f t="shared" si="0"/>
        <v>7</v>
      </c>
      <c r="I20" t="str">
        <f t="shared" si="8"/>
        <v xml:space="preserve">MR </v>
      </c>
      <c r="J20" t="str">
        <f t="shared" si="1"/>
        <v>ORE</v>
      </c>
      <c r="K20" t="str">
        <f t="shared" si="9"/>
        <v>R JAC</v>
      </c>
      <c r="L20">
        <f t="shared" si="10"/>
        <v>8</v>
      </c>
      <c r="M20">
        <f t="shared" si="2"/>
        <v>8</v>
      </c>
      <c r="N20" t="str">
        <f t="shared" si="11"/>
        <v>MA Jackson Moore</v>
      </c>
      <c r="O20" t="str">
        <f t="shared" si="3"/>
        <v>Mkapil Jackson Moore</v>
      </c>
    </row>
    <row r="21" spans="1:15" x14ac:dyDescent="0.3">
      <c r="A21" t="s">
        <v>293</v>
      </c>
      <c r="B21" t="s">
        <v>305</v>
      </c>
      <c r="C21" t="s">
        <v>61</v>
      </c>
      <c r="D21" t="str">
        <f t="shared" si="4"/>
        <v>Mrs Avery Johnson</v>
      </c>
      <c r="E21" t="str">
        <f t="shared" si="5"/>
        <v>mrs avery johnson</v>
      </c>
      <c r="F21" t="str">
        <f t="shared" si="6"/>
        <v>MRS AVERY JOHNSON</v>
      </c>
      <c r="G21" t="str">
        <f t="shared" si="7"/>
        <v>Mrs Avery Johnson</v>
      </c>
      <c r="H21">
        <f t="shared" si="0"/>
        <v>5</v>
      </c>
      <c r="I21" t="str">
        <f t="shared" si="8"/>
        <v>MRS</v>
      </c>
      <c r="J21" t="str">
        <f t="shared" si="1"/>
        <v>SON</v>
      </c>
      <c r="K21" t="str">
        <f t="shared" si="9"/>
        <v>RS AV</v>
      </c>
      <c r="L21">
        <f t="shared" si="10"/>
        <v>3</v>
      </c>
      <c r="M21">
        <f t="shared" si="2"/>
        <v>3</v>
      </c>
      <c r="N21" t="str">
        <f t="shared" si="11"/>
        <v>MAs Avery Johnson</v>
      </c>
      <c r="O21" t="str">
        <f t="shared" si="3"/>
        <v>Mkapils kapilvery Johnson</v>
      </c>
    </row>
    <row r="22" spans="1:15" x14ac:dyDescent="0.3">
      <c r="A22" t="s">
        <v>294</v>
      </c>
      <c r="B22" t="s">
        <v>43</v>
      </c>
      <c r="C22" t="s">
        <v>306</v>
      </c>
      <c r="D22" t="str">
        <f t="shared" si="4"/>
        <v>Mr Mia Martin</v>
      </c>
      <c r="E22" t="str">
        <f t="shared" si="5"/>
        <v>mr mia martin</v>
      </c>
      <c r="F22" t="str">
        <f t="shared" si="6"/>
        <v>MR MIA MARTIN</v>
      </c>
      <c r="G22" t="str">
        <f t="shared" si="7"/>
        <v>Mr Mia Martin</v>
      </c>
      <c r="H22">
        <f t="shared" si="0"/>
        <v>3</v>
      </c>
      <c r="I22" t="str">
        <f t="shared" si="8"/>
        <v xml:space="preserve">MR </v>
      </c>
      <c r="J22" t="str">
        <f t="shared" si="1"/>
        <v>TIN</v>
      </c>
      <c r="K22" t="str">
        <f t="shared" si="9"/>
        <v>R MIA</v>
      </c>
      <c r="L22" t="e">
        <f t="shared" si="10"/>
        <v>#VALUE!</v>
      </c>
      <c r="M22" t="e">
        <f t="shared" si="2"/>
        <v>#VALUE!</v>
      </c>
      <c r="N22" t="str">
        <f t="shared" si="11"/>
        <v>MA Mia Martin</v>
      </c>
      <c r="O22" t="str">
        <f t="shared" si="3"/>
        <v>Mkapil Mia Martin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2BDB-30D1-4E4D-B46E-9B37DFF06E63}">
  <dimension ref="A1:K21"/>
  <sheetViews>
    <sheetView topLeftCell="C1" workbookViewId="0">
      <selection activeCell="K5" sqref="K5"/>
    </sheetView>
  </sheetViews>
  <sheetFormatPr defaultRowHeight="14.4" x14ac:dyDescent="0.3"/>
  <cols>
    <col min="1" max="1" width="16.6640625" bestFit="1" customWidth="1"/>
    <col min="2" max="2" width="23.5546875" bestFit="1" customWidth="1"/>
    <col min="3" max="3" width="7.88671875" bestFit="1" customWidth="1"/>
    <col min="5" max="5" width="28.21875" bestFit="1" customWidth="1"/>
    <col min="6" max="6" width="10.33203125" bestFit="1" customWidth="1"/>
    <col min="7" max="7" width="14" bestFit="1" customWidth="1"/>
    <col min="8" max="8" width="9.6640625" bestFit="1" customWidth="1"/>
  </cols>
  <sheetData>
    <row r="1" spans="1:11" ht="15.6" x14ac:dyDescent="0.3">
      <c r="A1" s="1" t="s">
        <v>319</v>
      </c>
      <c r="B1" s="1" t="s">
        <v>320</v>
      </c>
      <c r="C1" s="1" t="s">
        <v>321</v>
      </c>
      <c r="D1" s="1" t="s">
        <v>322</v>
      </c>
      <c r="E1" s="1" t="s">
        <v>323</v>
      </c>
      <c r="F1" s="1" t="s">
        <v>324</v>
      </c>
      <c r="G1" s="1" t="s">
        <v>325</v>
      </c>
      <c r="H1" s="1" t="s">
        <v>388</v>
      </c>
      <c r="I1" s="1" t="s">
        <v>389</v>
      </c>
      <c r="J1" s="1" t="s">
        <v>390</v>
      </c>
      <c r="K1" s="1" t="s">
        <v>391</v>
      </c>
    </row>
    <row r="2" spans="1:11" x14ac:dyDescent="0.3">
      <c r="A2" t="s">
        <v>326</v>
      </c>
      <c r="B2" t="s">
        <v>175</v>
      </c>
      <c r="C2" t="s">
        <v>113</v>
      </c>
      <c r="D2">
        <v>35</v>
      </c>
      <c r="E2" t="s">
        <v>174</v>
      </c>
      <c r="F2" s="3">
        <v>44630</v>
      </c>
      <c r="G2" t="s">
        <v>327</v>
      </c>
      <c r="H2" t="b">
        <f t="shared" ref="H2:H21" si="0">D2&gt;30</f>
        <v>1</v>
      </c>
      <c r="I2" t="str">
        <f>IF(D2&gt;=30,"Bonus","no bonus")</f>
        <v>Bonus</v>
      </c>
      <c r="J2" t="str">
        <f>IF(AND(C2="Male", G2="United States"),"included","Excluded")</f>
        <v>included</v>
      </c>
      <c r="K2" t="str">
        <f>IF(OR(C2="Female",E2="Financial Analyst"),"included","Exclueded")</f>
        <v>included</v>
      </c>
    </row>
    <row r="3" spans="1:11" x14ac:dyDescent="0.3">
      <c r="A3" t="s">
        <v>328</v>
      </c>
      <c r="B3" t="s">
        <v>329</v>
      </c>
      <c r="C3" t="s">
        <v>98</v>
      </c>
      <c r="D3">
        <v>28</v>
      </c>
      <c r="E3" t="s">
        <v>330</v>
      </c>
      <c r="F3" s="3">
        <v>44505</v>
      </c>
      <c r="G3" t="s">
        <v>331</v>
      </c>
      <c r="H3" t="b">
        <f t="shared" si="0"/>
        <v>0</v>
      </c>
      <c r="I3" t="str">
        <f t="shared" ref="I3:I21" si="1">IF(D3&gt;=30,"Bonus","no bonus")</f>
        <v>no bonus</v>
      </c>
      <c r="J3" t="str">
        <f t="shared" ref="J3:J21" si="2">IF(AND(C3="Male", G3="United States"),"included","Excluded")</f>
        <v>Excluded</v>
      </c>
      <c r="K3" t="str">
        <f t="shared" ref="K3:K21" si="3">IF(OR(C3="Female",E3="Financial Analyst"),"included","Exclueded")</f>
        <v>included</v>
      </c>
    </row>
    <row r="4" spans="1:11" x14ac:dyDescent="0.3">
      <c r="A4" t="s">
        <v>332</v>
      </c>
      <c r="B4" t="s">
        <v>143</v>
      </c>
      <c r="C4" t="s">
        <v>113</v>
      </c>
      <c r="D4">
        <v>42</v>
      </c>
      <c r="E4" t="s">
        <v>333</v>
      </c>
      <c r="F4" s="3">
        <v>44944</v>
      </c>
      <c r="G4" t="s">
        <v>334</v>
      </c>
      <c r="H4" t="b">
        <f t="shared" si="0"/>
        <v>1</v>
      </c>
      <c r="I4" t="str">
        <f t="shared" si="1"/>
        <v>Bonus</v>
      </c>
      <c r="J4" t="str">
        <f t="shared" si="2"/>
        <v>Excluded</v>
      </c>
      <c r="K4" t="str">
        <f t="shared" si="3"/>
        <v>Exclueded</v>
      </c>
    </row>
    <row r="5" spans="1:11" x14ac:dyDescent="0.3">
      <c r="A5" t="s">
        <v>335</v>
      </c>
      <c r="B5" t="s">
        <v>336</v>
      </c>
      <c r="C5" t="s">
        <v>98</v>
      </c>
      <c r="D5">
        <v>30</v>
      </c>
      <c r="E5" t="s">
        <v>184</v>
      </c>
      <c r="F5" s="3">
        <v>44734</v>
      </c>
      <c r="G5" t="s">
        <v>337</v>
      </c>
      <c r="H5" t="b">
        <f t="shared" si="0"/>
        <v>0</v>
      </c>
      <c r="I5" t="str">
        <f t="shared" si="1"/>
        <v>Bonus</v>
      </c>
      <c r="J5" t="str">
        <f t="shared" si="2"/>
        <v>Excluded</v>
      </c>
      <c r="K5" t="str">
        <f t="shared" si="3"/>
        <v>included</v>
      </c>
    </row>
    <row r="6" spans="1:11" x14ac:dyDescent="0.3">
      <c r="A6" t="s">
        <v>338</v>
      </c>
      <c r="B6" t="s">
        <v>339</v>
      </c>
      <c r="C6" t="s">
        <v>113</v>
      </c>
      <c r="D6">
        <v>38</v>
      </c>
      <c r="E6" t="s">
        <v>340</v>
      </c>
      <c r="F6" s="3">
        <v>44088</v>
      </c>
      <c r="G6" t="s">
        <v>341</v>
      </c>
      <c r="H6" t="b">
        <f t="shared" si="0"/>
        <v>1</v>
      </c>
      <c r="I6" t="str">
        <f t="shared" si="1"/>
        <v>Bonus</v>
      </c>
      <c r="J6" t="str">
        <f t="shared" si="2"/>
        <v>Excluded</v>
      </c>
      <c r="K6" t="str">
        <f t="shared" si="3"/>
        <v>Exclueded</v>
      </c>
    </row>
    <row r="7" spans="1:11" x14ac:dyDescent="0.3">
      <c r="A7" t="s">
        <v>342</v>
      </c>
      <c r="B7" t="s">
        <v>343</v>
      </c>
      <c r="C7" t="s">
        <v>98</v>
      </c>
      <c r="D7">
        <v>31</v>
      </c>
      <c r="E7" t="s">
        <v>344</v>
      </c>
      <c r="F7" s="3">
        <v>45024</v>
      </c>
      <c r="G7" t="s">
        <v>345</v>
      </c>
      <c r="H7" t="b">
        <f t="shared" si="0"/>
        <v>1</v>
      </c>
      <c r="I7" t="str">
        <f t="shared" si="1"/>
        <v>Bonus</v>
      </c>
      <c r="J7" t="str">
        <f t="shared" si="2"/>
        <v>Excluded</v>
      </c>
      <c r="K7" t="str">
        <f t="shared" si="3"/>
        <v>included</v>
      </c>
    </row>
    <row r="8" spans="1:11" x14ac:dyDescent="0.3">
      <c r="A8" t="s">
        <v>346</v>
      </c>
      <c r="B8" t="s">
        <v>347</v>
      </c>
      <c r="C8" t="s">
        <v>113</v>
      </c>
      <c r="D8">
        <v>45</v>
      </c>
      <c r="E8" t="s">
        <v>348</v>
      </c>
      <c r="F8" s="3">
        <v>44437</v>
      </c>
      <c r="G8" t="s">
        <v>349</v>
      </c>
      <c r="H8" t="b">
        <f t="shared" si="0"/>
        <v>1</v>
      </c>
      <c r="I8" t="str">
        <f t="shared" si="1"/>
        <v>Bonus</v>
      </c>
      <c r="J8" t="str">
        <f t="shared" si="2"/>
        <v>Excluded</v>
      </c>
      <c r="K8" t="str">
        <f t="shared" si="3"/>
        <v>Exclueded</v>
      </c>
    </row>
    <row r="9" spans="1:11" x14ac:dyDescent="0.3">
      <c r="A9" t="s">
        <v>350</v>
      </c>
      <c r="B9" t="s">
        <v>351</v>
      </c>
      <c r="C9" t="s">
        <v>98</v>
      </c>
      <c r="D9">
        <v>27</v>
      </c>
      <c r="E9" t="s">
        <v>352</v>
      </c>
      <c r="F9" s="3">
        <v>44898</v>
      </c>
      <c r="G9" t="s">
        <v>353</v>
      </c>
      <c r="H9" t="b">
        <f t="shared" si="0"/>
        <v>0</v>
      </c>
      <c r="I9" t="str">
        <f t="shared" si="1"/>
        <v>no bonus</v>
      </c>
      <c r="J9" t="str">
        <f t="shared" si="2"/>
        <v>Excluded</v>
      </c>
      <c r="K9" t="str">
        <f t="shared" si="3"/>
        <v>included</v>
      </c>
    </row>
    <row r="10" spans="1:11" x14ac:dyDescent="0.3">
      <c r="A10" t="s">
        <v>354</v>
      </c>
      <c r="B10" t="s">
        <v>336</v>
      </c>
      <c r="C10" t="s">
        <v>113</v>
      </c>
      <c r="D10">
        <v>33</v>
      </c>
      <c r="E10" t="s">
        <v>355</v>
      </c>
      <c r="F10" s="3">
        <v>44029</v>
      </c>
      <c r="G10" t="s">
        <v>356</v>
      </c>
      <c r="H10" t="b">
        <f t="shared" si="0"/>
        <v>1</v>
      </c>
      <c r="I10" t="str">
        <f t="shared" si="1"/>
        <v>Bonus</v>
      </c>
      <c r="J10" t="str">
        <f t="shared" si="2"/>
        <v>Excluded</v>
      </c>
      <c r="K10" t="str">
        <f t="shared" si="3"/>
        <v>Exclueded</v>
      </c>
    </row>
    <row r="11" spans="1:11" x14ac:dyDescent="0.3">
      <c r="A11" t="s">
        <v>357</v>
      </c>
      <c r="B11" t="s">
        <v>175</v>
      </c>
      <c r="C11" t="s">
        <v>98</v>
      </c>
      <c r="D11">
        <v>29</v>
      </c>
      <c r="E11" t="s">
        <v>358</v>
      </c>
      <c r="F11" s="3">
        <v>44966</v>
      </c>
      <c r="G11" t="s">
        <v>359</v>
      </c>
      <c r="H11" t="b">
        <f t="shared" si="0"/>
        <v>0</v>
      </c>
      <c r="I11" t="str">
        <f t="shared" si="1"/>
        <v>no bonus</v>
      </c>
      <c r="J11" t="str">
        <f t="shared" si="2"/>
        <v>Excluded</v>
      </c>
      <c r="K11" t="str">
        <f t="shared" si="3"/>
        <v>included</v>
      </c>
    </row>
    <row r="12" spans="1:11" x14ac:dyDescent="0.3">
      <c r="A12" t="s">
        <v>360</v>
      </c>
      <c r="B12" t="s">
        <v>143</v>
      </c>
      <c r="C12" t="s">
        <v>113</v>
      </c>
      <c r="D12">
        <v>36</v>
      </c>
      <c r="E12" t="s">
        <v>361</v>
      </c>
      <c r="F12" s="3">
        <v>44328</v>
      </c>
      <c r="G12" t="s">
        <v>362</v>
      </c>
      <c r="H12" t="b">
        <f t="shared" si="0"/>
        <v>1</v>
      </c>
      <c r="I12" t="str">
        <f t="shared" si="1"/>
        <v>Bonus</v>
      </c>
      <c r="J12" t="str">
        <f t="shared" si="2"/>
        <v>Excluded</v>
      </c>
      <c r="K12" t="str">
        <f t="shared" si="3"/>
        <v>Exclueded</v>
      </c>
    </row>
    <row r="13" spans="1:11" x14ac:dyDescent="0.3">
      <c r="A13" t="s">
        <v>363</v>
      </c>
      <c r="B13" t="s">
        <v>339</v>
      </c>
      <c r="C13" t="s">
        <v>98</v>
      </c>
      <c r="D13">
        <v>26</v>
      </c>
      <c r="E13" t="s">
        <v>364</v>
      </c>
      <c r="F13" s="3">
        <v>44864</v>
      </c>
      <c r="G13" t="s">
        <v>365</v>
      </c>
      <c r="H13" t="b">
        <f t="shared" si="0"/>
        <v>0</v>
      </c>
      <c r="I13" t="str">
        <f t="shared" si="1"/>
        <v>no bonus</v>
      </c>
      <c r="J13" t="str">
        <f t="shared" si="2"/>
        <v>Excluded</v>
      </c>
      <c r="K13" t="str">
        <f t="shared" si="3"/>
        <v>included</v>
      </c>
    </row>
    <row r="14" spans="1:11" x14ac:dyDescent="0.3">
      <c r="A14" t="s">
        <v>366</v>
      </c>
      <c r="B14" t="s">
        <v>343</v>
      </c>
      <c r="C14" t="s">
        <v>113</v>
      </c>
      <c r="D14">
        <v>40</v>
      </c>
      <c r="E14" t="s">
        <v>367</v>
      </c>
      <c r="F14" s="3">
        <v>43946</v>
      </c>
      <c r="G14" t="s">
        <v>368</v>
      </c>
      <c r="H14" t="b">
        <f t="shared" si="0"/>
        <v>1</v>
      </c>
      <c r="I14" t="str">
        <f t="shared" si="1"/>
        <v>Bonus</v>
      </c>
      <c r="J14" t="str">
        <f t="shared" si="2"/>
        <v>Excluded</v>
      </c>
      <c r="K14" t="str">
        <f t="shared" si="3"/>
        <v>Exclueded</v>
      </c>
    </row>
    <row r="15" spans="1:11" x14ac:dyDescent="0.3">
      <c r="A15" t="s">
        <v>369</v>
      </c>
      <c r="B15" t="s">
        <v>329</v>
      </c>
      <c r="C15" t="s">
        <v>98</v>
      </c>
      <c r="D15">
        <v>32</v>
      </c>
      <c r="E15" t="s">
        <v>370</v>
      </c>
      <c r="F15" s="3">
        <v>45092</v>
      </c>
      <c r="G15" t="s">
        <v>371</v>
      </c>
      <c r="H15" t="b">
        <f t="shared" si="0"/>
        <v>1</v>
      </c>
      <c r="I15" t="str">
        <f t="shared" si="1"/>
        <v>Bonus</v>
      </c>
      <c r="J15" t="str">
        <f t="shared" si="2"/>
        <v>Excluded</v>
      </c>
      <c r="K15" t="str">
        <f t="shared" si="3"/>
        <v>included</v>
      </c>
    </row>
    <row r="16" spans="1:11" x14ac:dyDescent="0.3">
      <c r="A16" t="s">
        <v>372</v>
      </c>
      <c r="B16" t="s">
        <v>347</v>
      </c>
      <c r="C16" t="s">
        <v>113</v>
      </c>
      <c r="D16">
        <v>39</v>
      </c>
      <c r="E16" t="s">
        <v>373</v>
      </c>
      <c r="F16" s="3">
        <v>44259</v>
      </c>
      <c r="G16" t="s">
        <v>374</v>
      </c>
      <c r="H16" t="b">
        <f t="shared" si="0"/>
        <v>1</v>
      </c>
      <c r="I16" t="str">
        <f t="shared" si="1"/>
        <v>Bonus</v>
      </c>
      <c r="J16" t="str">
        <f t="shared" si="2"/>
        <v>Excluded</v>
      </c>
      <c r="K16" t="str">
        <f t="shared" si="3"/>
        <v>Exclueded</v>
      </c>
    </row>
    <row r="17" spans="1:11" x14ac:dyDescent="0.3">
      <c r="A17" t="s">
        <v>375</v>
      </c>
      <c r="B17" t="s">
        <v>351</v>
      </c>
      <c r="C17" t="s">
        <v>98</v>
      </c>
      <c r="D17">
        <v>25</v>
      </c>
      <c r="E17" t="s">
        <v>376</v>
      </c>
      <c r="F17" s="3">
        <v>44784</v>
      </c>
      <c r="G17" t="s">
        <v>377</v>
      </c>
      <c r="H17" t="b">
        <f t="shared" si="0"/>
        <v>0</v>
      </c>
      <c r="I17" t="str">
        <f t="shared" si="1"/>
        <v>no bonus</v>
      </c>
      <c r="J17" t="str">
        <f t="shared" si="2"/>
        <v>Excluded</v>
      </c>
      <c r="K17" t="str">
        <f t="shared" si="3"/>
        <v>included</v>
      </c>
    </row>
    <row r="18" spans="1:11" x14ac:dyDescent="0.3">
      <c r="A18" t="s">
        <v>378</v>
      </c>
      <c r="B18" t="s">
        <v>336</v>
      </c>
      <c r="C18" t="s">
        <v>113</v>
      </c>
      <c r="D18">
        <v>34</v>
      </c>
      <c r="E18" t="s">
        <v>379</v>
      </c>
      <c r="F18" s="3">
        <v>44185</v>
      </c>
      <c r="G18" t="s">
        <v>380</v>
      </c>
      <c r="H18" t="b">
        <f t="shared" si="0"/>
        <v>1</v>
      </c>
      <c r="I18" t="str">
        <f t="shared" si="1"/>
        <v>Bonus</v>
      </c>
      <c r="J18" t="str">
        <f t="shared" si="2"/>
        <v>Excluded</v>
      </c>
      <c r="K18" t="str">
        <f t="shared" si="3"/>
        <v>Exclueded</v>
      </c>
    </row>
    <row r="19" spans="1:11" x14ac:dyDescent="0.3">
      <c r="A19" t="s">
        <v>381</v>
      </c>
      <c r="B19" t="s">
        <v>175</v>
      </c>
      <c r="C19" t="s">
        <v>98</v>
      </c>
      <c r="D19">
        <v>33</v>
      </c>
      <c r="E19" t="s">
        <v>174</v>
      </c>
      <c r="F19" s="3">
        <v>45171</v>
      </c>
      <c r="G19" t="s">
        <v>382</v>
      </c>
      <c r="H19" t="b">
        <f t="shared" si="0"/>
        <v>1</v>
      </c>
      <c r="I19" t="str">
        <f t="shared" si="1"/>
        <v>Bonus</v>
      </c>
      <c r="J19" t="str">
        <f t="shared" si="2"/>
        <v>Excluded</v>
      </c>
      <c r="K19" t="str">
        <f t="shared" si="3"/>
        <v>included</v>
      </c>
    </row>
    <row r="20" spans="1:11" x14ac:dyDescent="0.3">
      <c r="A20" t="s">
        <v>383</v>
      </c>
      <c r="B20" t="s">
        <v>143</v>
      </c>
      <c r="C20" t="s">
        <v>98</v>
      </c>
      <c r="D20">
        <v>28</v>
      </c>
      <c r="E20" t="s">
        <v>142</v>
      </c>
      <c r="F20" s="3">
        <v>44241</v>
      </c>
      <c r="G20" t="s">
        <v>384</v>
      </c>
      <c r="H20" t="b">
        <f t="shared" si="0"/>
        <v>0</v>
      </c>
      <c r="I20" t="str">
        <f t="shared" si="1"/>
        <v>no bonus</v>
      </c>
      <c r="J20" t="str">
        <f t="shared" si="2"/>
        <v>Excluded</v>
      </c>
      <c r="K20" t="str">
        <f t="shared" si="3"/>
        <v>included</v>
      </c>
    </row>
    <row r="21" spans="1:11" x14ac:dyDescent="0.3">
      <c r="A21" t="s">
        <v>385</v>
      </c>
      <c r="B21" t="s">
        <v>343</v>
      </c>
      <c r="C21" t="s">
        <v>113</v>
      </c>
      <c r="D21">
        <v>37</v>
      </c>
      <c r="E21" t="s">
        <v>386</v>
      </c>
      <c r="F21" s="3">
        <v>44709</v>
      </c>
      <c r="G21" t="s">
        <v>387</v>
      </c>
      <c r="H21" t="b">
        <f t="shared" si="0"/>
        <v>1</v>
      </c>
      <c r="I21" t="str">
        <f t="shared" si="1"/>
        <v>Bonus</v>
      </c>
      <c r="J21" t="str">
        <f t="shared" si="2"/>
        <v>Excluded</v>
      </c>
      <c r="K21" t="str">
        <f t="shared" si="3"/>
        <v>Exclueded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C8303-49A4-46D3-BE9C-F7767F71B4BB}">
  <dimension ref="A1:L3"/>
  <sheetViews>
    <sheetView topLeftCell="B1" workbookViewId="0">
      <selection activeCell="L3" sqref="L3"/>
    </sheetView>
  </sheetViews>
  <sheetFormatPr defaultRowHeight="14.4" x14ac:dyDescent="0.3"/>
  <cols>
    <col min="1" max="1" width="10.33203125" bestFit="1" customWidth="1"/>
    <col min="2" max="2" width="15.44140625" bestFit="1" customWidth="1"/>
    <col min="6" max="6" width="10.33203125" bestFit="1" customWidth="1"/>
    <col min="8" max="8" width="15.44140625" bestFit="1" customWidth="1"/>
    <col min="10" max="10" width="10.77734375" bestFit="1" customWidth="1"/>
    <col min="11" max="11" width="13.33203125" bestFit="1" customWidth="1"/>
    <col min="12" max="12" width="11.5546875" bestFit="1" customWidth="1"/>
  </cols>
  <sheetData>
    <row r="1" spans="1:12" x14ac:dyDescent="0.3">
      <c r="A1" t="s">
        <v>392</v>
      </c>
      <c r="B1" t="s">
        <v>393</v>
      </c>
      <c r="C1" t="s">
        <v>394</v>
      </c>
      <c r="D1" t="s">
        <v>395</v>
      </c>
      <c r="E1" t="s">
        <v>396</v>
      </c>
      <c r="F1" t="s">
        <v>1</v>
      </c>
      <c r="G1" t="s">
        <v>397</v>
      </c>
      <c r="H1" t="s">
        <v>398</v>
      </c>
      <c r="I1" t="s">
        <v>399</v>
      </c>
      <c r="J1" t="s">
        <v>400</v>
      </c>
      <c r="K1" t="s">
        <v>401</v>
      </c>
      <c r="L1" t="s">
        <v>402</v>
      </c>
    </row>
    <row r="2" spans="1:12" x14ac:dyDescent="0.3">
      <c r="A2" s="3">
        <f ca="1">TODAY()</f>
        <v>45200</v>
      </c>
      <c r="B2" s="10">
        <f ca="1">NOW()</f>
        <v>45200.577302893522</v>
      </c>
      <c r="C2">
        <f ca="1">DAY(B2)</f>
        <v>1</v>
      </c>
      <c r="D2">
        <f ca="1">MONTH(B2)</f>
        <v>10</v>
      </c>
      <c r="E2">
        <f ca="1">YEAR(B2)</f>
        <v>2023</v>
      </c>
      <c r="F2" s="3">
        <f ca="1">DATE(E2,D2,C2)</f>
        <v>45200</v>
      </c>
      <c r="G2">
        <f ca="1">HOUR(B2)</f>
        <v>13</v>
      </c>
      <c r="H2" s="10">
        <f ca="1">MINUTE(B2)</f>
        <v>51</v>
      </c>
      <c r="I2">
        <f ca="1">SECOND(B2)</f>
        <v>19</v>
      </c>
      <c r="J2" s="3">
        <f ca="1">A2+3</f>
        <v>45203</v>
      </c>
      <c r="K2" s="3">
        <f ca="1">EDATE(A2,3)</f>
        <v>45292</v>
      </c>
      <c r="L2" s="3">
        <f ca="1">EDATE(A2,(12*3))</f>
        <v>46296</v>
      </c>
    </row>
    <row r="3" spans="1:12" x14ac:dyDescent="0.3">
      <c r="C3">
        <v>30</v>
      </c>
      <c r="D3">
        <v>11</v>
      </c>
      <c r="E3">
        <v>2000</v>
      </c>
      <c r="F3" s="3">
        <f>DATE(E3,D3,C3)</f>
        <v>36860</v>
      </c>
      <c r="L3" s="11">
        <v>45199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BF09-8E3F-4503-8A66-F841C5342FEE}">
  <dimension ref="A1:M22"/>
  <sheetViews>
    <sheetView topLeftCell="D1" workbookViewId="0">
      <selection activeCell="M3" sqref="M3"/>
    </sheetView>
  </sheetViews>
  <sheetFormatPr defaultRowHeight="14.4" x14ac:dyDescent="0.3"/>
  <cols>
    <col min="1" max="1" width="10.33203125" bestFit="1" customWidth="1"/>
    <col min="2" max="2" width="12.6640625" bestFit="1" customWidth="1"/>
    <col min="3" max="3" width="15" bestFit="1" customWidth="1"/>
    <col min="4" max="4" width="9.77734375" style="13" customWidth="1"/>
    <col min="5" max="5" width="15.88671875" customWidth="1"/>
    <col min="6" max="6" width="20.33203125" customWidth="1"/>
    <col min="7" max="7" width="11.109375" bestFit="1" customWidth="1"/>
  </cols>
  <sheetData>
    <row r="1" spans="1:13" x14ac:dyDescent="0.3">
      <c r="A1" s="4" t="s">
        <v>1</v>
      </c>
      <c r="B1" s="4" t="s">
        <v>2</v>
      </c>
      <c r="C1" s="4" t="s">
        <v>403</v>
      </c>
      <c r="D1" s="12" t="s">
        <v>232</v>
      </c>
      <c r="E1" s="4" t="s">
        <v>233</v>
      </c>
      <c r="F1" s="4" t="s">
        <v>404</v>
      </c>
      <c r="G1" s="4" t="s">
        <v>410</v>
      </c>
      <c r="H1" s="4" t="s">
        <v>411</v>
      </c>
      <c r="I1" s="4" t="s">
        <v>405</v>
      </c>
      <c r="J1" s="4" t="s">
        <v>406</v>
      </c>
      <c r="K1" s="4" t="s">
        <v>407</v>
      </c>
      <c r="L1" s="4" t="s">
        <v>408</v>
      </c>
      <c r="M1" s="4" t="s">
        <v>409</v>
      </c>
    </row>
    <row r="2" spans="1:13" x14ac:dyDescent="0.3">
      <c r="A2" s="3">
        <v>44931</v>
      </c>
      <c r="B2" t="s">
        <v>234</v>
      </c>
      <c r="C2" t="s">
        <v>7</v>
      </c>
      <c r="D2" s="13" t="s">
        <v>235</v>
      </c>
      <c r="E2" t="s">
        <v>236</v>
      </c>
      <c r="F2" t="s">
        <v>37</v>
      </c>
      <c r="G2" s="13">
        <f t="shared" ref="G2:G21" si="0">VALUE(SUBSTITUTE(D2, "$", ""))</f>
        <v>50.25</v>
      </c>
      <c r="H2" s="13">
        <f>SUM(Table4[Amount2])</f>
        <v>3170.2</v>
      </c>
      <c r="I2" s="13">
        <f>SUMIF(Table4[Payment Mode],"Cash",Table4[Amount2])</f>
        <v>234.75</v>
      </c>
      <c r="J2" s="13">
        <f>SUMIFS(Table4[Amount2],Table4[Payment Mode],"PayPal",Table4[Sub Category],"Movies")</f>
        <v>15.75</v>
      </c>
      <c r="K2">
        <f>COUNT(Table4[Amount2])</f>
        <v>20</v>
      </c>
      <c r="L2">
        <f>COUNTIF(Table4[Payment Mode],"Cash")</f>
        <v>5</v>
      </c>
      <c r="M2">
        <f>COUNTIFS(Table4[Payment Mode],"Cash",Table4[Category],"Books")</f>
        <v>1</v>
      </c>
    </row>
    <row r="3" spans="1:13" x14ac:dyDescent="0.3">
      <c r="A3" s="3">
        <v>44969</v>
      </c>
      <c r="B3" t="s">
        <v>237</v>
      </c>
      <c r="C3" t="s">
        <v>238</v>
      </c>
      <c r="D3" s="13" t="s">
        <v>239</v>
      </c>
      <c r="E3" t="s">
        <v>240</v>
      </c>
      <c r="F3" t="s">
        <v>38</v>
      </c>
      <c r="G3" s="13">
        <f t="shared" si="0"/>
        <v>1200</v>
      </c>
      <c r="H3" s="13">
        <f>SUM(Table4[Amount2])</f>
        <v>3170.2</v>
      </c>
      <c r="I3" s="13">
        <f>SUMIF(Table4[Payment Mode],"Cash",Table4[Amount2])</f>
        <v>234.75</v>
      </c>
      <c r="J3" s="13">
        <f>SUMIFS(Table4[Amount2],Table4[Payment Mode],"PayPal",Table4[Sub Category],"Movies")</f>
        <v>15.75</v>
      </c>
      <c r="K3">
        <f>COUNT(Table4[Amount2])</f>
        <v>20</v>
      </c>
      <c r="L3">
        <f>COUNTIF(Table4[Payment Mode],"Cash")</f>
        <v>5</v>
      </c>
      <c r="M3">
        <f>COUNTIFS(Table4[Payment Mode],"Cash",Table4[Category],"Books")</f>
        <v>1</v>
      </c>
    </row>
    <row r="4" spans="1:13" x14ac:dyDescent="0.3">
      <c r="A4" s="3">
        <v>45005</v>
      </c>
      <c r="B4" t="s">
        <v>241</v>
      </c>
      <c r="C4" t="s">
        <v>242</v>
      </c>
      <c r="D4" s="13" t="s">
        <v>243</v>
      </c>
      <c r="E4" t="s">
        <v>244</v>
      </c>
      <c r="F4" t="s">
        <v>39</v>
      </c>
      <c r="G4" s="13">
        <f t="shared" si="0"/>
        <v>80.5</v>
      </c>
      <c r="H4" s="13">
        <f>SUM(Table4[Amount2])</f>
        <v>3170.2</v>
      </c>
      <c r="I4" s="13">
        <f>SUMIF(Table4[Payment Mode],"Cash",Table4[Amount2])</f>
        <v>234.75</v>
      </c>
      <c r="J4" s="13">
        <f>SUMIFS(Table4[Amount2],Table4[Payment Mode],"PayPal",Table4[Sub Category],"Movies")</f>
        <v>15.75</v>
      </c>
      <c r="K4">
        <f>COUNT(Table4[Amount2])</f>
        <v>20</v>
      </c>
      <c r="L4">
        <f>COUNTIF(Table4[Payment Mode],"Cash")</f>
        <v>5</v>
      </c>
      <c r="M4">
        <f>COUNTIFS(Table4[Payment Mode],"Cash",Table4[Category],"Books")</f>
        <v>1</v>
      </c>
    </row>
    <row r="5" spans="1:13" x14ac:dyDescent="0.3">
      <c r="A5" s="3">
        <v>45031</v>
      </c>
      <c r="B5" t="s">
        <v>245</v>
      </c>
      <c r="C5" t="s">
        <v>246</v>
      </c>
      <c r="D5" s="13" t="s">
        <v>247</v>
      </c>
      <c r="E5" t="s">
        <v>236</v>
      </c>
      <c r="F5" t="s">
        <v>40</v>
      </c>
      <c r="G5" s="13">
        <f t="shared" si="0"/>
        <v>350</v>
      </c>
      <c r="H5" s="13">
        <f>SUM(Table4[Amount2])</f>
        <v>3170.2</v>
      </c>
      <c r="I5" s="13">
        <f>SUMIF(Table4[Payment Mode],"Cash",Table4[Amount2])</f>
        <v>234.75</v>
      </c>
      <c r="J5" s="13">
        <f>SUMIFS(Table4[Amount2],Table4[Payment Mode],"PayPal",Table4[Sub Category],"Movies")</f>
        <v>15.75</v>
      </c>
      <c r="K5">
        <f>COUNT(Table4[Amount2])</f>
        <v>20</v>
      </c>
      <c r="L5">
        <f>COUNTIF(Table4[Payment Mode],"Cash")</f>
        <v>5</v>
      </c>
      <c r="M5">
        <f>COUNTIFS(Table4[Payment Mode],"Cash",Table4[Category],"Books")</f>
        <v>1</v>
      </c>
    </row>
    <row r="6" spans="1:13" x14ac:dyDescent="0.3">
      <c r="A6" s="3">
        <v>45048</v>
      </c>
      <c r="B6" t="s">
        <v>248</v>
      </c>
      <c r="C6" t="s">
        <v>133</v>
      </c>
      <c r="D6" s="13" t="s">
        <v>249</v>
      </c>
      <c r="E6" t="s">
        <v>250</v>
      </c>
      <c r="F6" t="s">
        <v>41</v>
      </c>
      <c r="G6" s="13">
        <f t="shared" si="0"/>
        <v>15.75</v>
      </c>
      <c r="H6" s="13">
        <f>SUM(Table4[Amount2])</f>
        <v>3170.2</v>
      </c>
      <c r="I6" s="13">
        <f>SUMIF(Table4[Payment Mode],"Cash",Table4[Amount2])</f>
        <v>234.75</v>
      </c>
      <c r="J6" s="13">
        <f>SUMIFS(Table4[Amount2],Table4[Payment Mode],"PayPal",Table4[Sub Category],"Movies")</f>
        <v>15.75</v>
      </c>
      <c r="K6">
        <f>COUNT(Table4[Amount2])</f>
        <v>20</v>
      </c>
      <c r="L6">
        <f>COUNTIF(Table4[Payment Mode],"Cash")</f>
        <v>5</v>
      </c>
      <c r="M6">
        <f>COUNTIFS(Table4[Payment Mode],"Cash",Table4[Category],"Books")</f>
        <v>1</v>
      </c>
    </row>
    <row r="7" spans="1:13" x14ac:dyDescent="0.3">
      <c r="A7" s="3">
        <v>45087</v>
      </c>
      <c r="B7" t="s">
        <v>251</v>
      </c>
      <c r="C7" t="s">
        <v>180</v>
      </c>
      <c r="D7" s="13" t="s">
        <v>252</v>
      </c>
      <c r="E7" t="s">
        <v>240</v>
      </c>
      <c r="F7" t="s">
        <v>42</v>
      </c>
      <c r="G7" s="13">
        <f t="shared" si="0"/>
        <v>30</v>
      </c>
      <c r="H7" s="13">
        <f>SUM(Table4[Amount2])</f>
        <v>3170.2</v>
      </c>
      <c r="I7" s="13">
        <f>SUMIF(Table4[Payment Mode],"Cash",Table4[Amount2])</f>
        <v>234.75</v>
      </c>
      <c r="J7" s="13">
        <f>SUMIFS(Table4[Amount2],Table4[Payment Mode],"PayPal",Table4[Sub Category],"Movies")</f>
        <v>15.75</v>
      </c>
      <c r="K7">
        <f>COUNT(Table4[Amount2])</f>
        <v>20</v>
      </c>
      <c r="L7">
        <f>COUNTIF(Table4[Payment Mode],"Cash")</f>
        <v>5</v>
      </c>
      <c r="M7">
        <f>COUNTIFS(Table4[Payment Mode],"Cash",Table4[Category],"Books")</f>
        <v>1</v>
      </c>
    </row>
    <row r="8" spans="1:13" x14ac:dyDescent="0.3">
      <c r="A8" s="3">
        <v>45125</v>
      </c>
      <c r="B8" t="s">
        <v>122</v>
      </c>
      <c r="C8" t="s">
        <v>253</v>
      </c>
      <c r="D8" s="13" t="s">
        <v>254</v>
      </c>
      <c r="E8" t="s">
        <v>244</v>
      </c>
      <c r="F8" t="s">
        <v>43</v>
      </c>
      <c r="G8" s="13">
        <f t="shared" si="0"/>
        <v>25.5</v>
      </c>
      <c r="H8" s="13">
        <f>SUM(Table4[Amount2])</f>
        <v>3170.2</v>
      </c>
      <c r="I8" s="13">
        <f>SUMIF(Table4[Payment Mode],"Cash",Table4[Amount2])</f>
        <v>234.75</v>
      </c>
      <c r="J8" s="13">
        <f>SUMIFS(Table4[Amount2],Table4[Payment Mode],"PayPal",Table4[Sub Category],"Movies")</f>
        <v>15.75</v>
      </c>
      <c r="K8">
        <f>COUNT(Table4[Amount2])</f>
        <v>20</v>
      </c>
      <c r="L8">
        <f>COUNTIF(Table4[Payment Mode],"Cash")</f>
        <v>5</v>
      </c>
      <c r="M8">
        <f>COUNTIFS(Table4[Payment Mode],"Cash",Table4[Category],"Books")</f>
        <v>1</v>
      </c>
    </row>
    <row r="9" spans="1:13" x14ac:dyDescent="0.3">
      <c r="A9" s="3">
        <v>45161</v>
      </c>
      <c r="B9" t="s">
        <v>237</v>
      </c>
      <c r="C9" t="s">
        <v>255</v>
      </c>
      <c r="D9" s="13" t="s">
        <v>256</v>
      </c>
      <c r="E9" t="s">
        <v>236</v>
      </c>
      <c r="F9" t="s">
        <v>44</v>
      </c>
      <c r="G9" s="13">
        <f t="shared" si="0"/>
        <v>60</v>
      </c>
      <c r="H9" s="13">
        <f>SUM(Table4[Amount2])</f>
        <v>3170.2</v>
      </c>
      <c r="I9" s="13">
        <f>SUMIF(Table4[Payment Mode],"Cash",Table4[Amount2])</f>
        <v>234.75</v>
      </c>
      <c r="J9" s="13">
        <f>SUMIFS(Table4[Amount2],Table4[Payment Mode],"PayPal",Table4[Sub Category],"Movies")</f>
        <v>15.75</v>
      </c>
      <c r="K9">
        <f>COUNT(Table4[Amount2])</f>
        <v>20</v>
      </c>
      <c r="L9">
        <f>COUNTIF(Table4[Payment Mode],"Cash")</f>
        <v>5</v>
      </c>
      <c r="M9">
        <f>COUNTIFS(Table4[Payment Mode],"Cash",Table4[Category],"Books")</f>
        <v>1</v>
      </c>
    </row>
    <row r="10" spans="1:13" x14ac:dyDescent="0.3">
      <c r="A10" s="3">
        <v>45174</v>
      </c>
      <c r="B10" t="s">
        <v>234</v>
      </c>
      <c r="C10" t="s">
        <v>257</v>
      </c>
      <c r="D10" s="13" t="s">
        <v>258</v>
      </c>
      <c r="E10" t="s">
        <v>250</v>
      </c>
      <c r="F10" t="s">
        <v>45</v>
      </c>
      <c r="G10" s="13">
        <f t="shared" si="0"/>
        <v>40.75</v>
      </c>
      <c r="H10" s="13">
        <f>SUM(Table4[Amount2])</f>
        <v>3170.2</v>
      </c>
      <c r="I10" s="13">
        <f>SUMIF(Table4[Payment Mode],"Cash",Table4[Amount2])</f>
        <v>234.75</v>
      </c>
      <c r="J10" s="13">
        <f>SUMIFS(Table4[Amount2],Table4[Payment Mode],"PayPal",Table4[Sub Category],"Movies")</f>
        <v>15.75</v>
      </c>
      <c r="K10">
        <f>COUNT(Table4[Amount2])</f>
        <v>20</v>
      </c>
      <c r="L10">
        <f>COUNTIF(Table4[Payment Mode],"Cash")</f>
        <v>5</v>
      </c>
      <c r="M10">
        <f>COUNTIFS(Table4[Payment Mode],"Cash",Table4[Category],"Books")</f>
        <v>1</v>
      </c>
    </row>
    <row r="11" spans="1:13" x14ac:dyDescent="0.3">
      <c r="A11" s="3">
        <v>45213</v>
      </c>
      <c r="B11" t="s">
        <v>241</v>
      </c>
      <c r="C11" t="s">
        <v>259</v>
      </c>
      <c r="D11" s="13" t="s">
        <v>260</v>
      </c>
      <c r="E11" t="s">
        <v>240</v>
      </c>
      <c r="F11" t="s">
        <v>46</v>
      </c>
      <c r="G11" s="13">
        <f t="shared" si="0"/>
        <v>50.2</v>
      </c>
      <c r="H11" s="13">
        <f>SUM(Table4[Amount2])</f>
        <v>3170.2</v>
      </c>
      <c r="I11" s="13">
        <f>SUMIF(Table4[Payment Mode],"Cash",Table4[Amount2])</f>
        <v>234.75</v>
      </c>
      <c r="J11" s="13">
        <f>SUMIFS(Table4[Amount2],Table4[Payment Mode],"PayPal",Table4[Sub Category],"Movies")</f>
        <v>15.75</v>
      </c>
      <c r="K11">
        <f>COUNT(Table4[Amount2])</f>
        <v>20</v>
      </c>
      <c r="L11">
        <f>COUNTIF(Table4[Payment Mode],"Cash")</f>
        <v>5</v>
      </c>
      <c r="M11">
        <f>COUNTIFS(Table4[Payment Mode],"Cash",Table4[Category],"Books")</f>
        <v>1</v>
      </c>
    </row>
    <row r="12" spans="1:13" x14ac:dyDescent="0.3">
      <c r="A12" s="3">
        <v>45260</v>
      </c>
      <c r="B12" t="s">
        <v>245</v>
      </c>
      <c r="C12" t="s">
        <v>261</v>
      </c>
      <c r="D12" s="13" t="s">
        <v>262</v>
      </c>
      <c r="E12" t="s">
        <v>236</v>
      </c>
      <c r="F12" t="s">
        <v>47</v>
      </c>
      <c r="G12" s="13">
        <f t="shared" si="0"/>
        <v>120</v>
      </c>
      <c r="H12" s="13">
        <f>SUM(Table4[Amount2])</f>
        <v>3170.2</v>
      </c>
      <c r="I12" s="13">
        <f>SUMIF(Table4[Payment Mode],"Cash",Table4[Amount2])</f>
        <v>234.75</v>
      </c>
      <c r="J12" s="13">
        <f>SUMIFS(Table4[Amount2],Table4[Payment Mode],"PayPal",Table4[Sub Category],"Movies")</f>
        <v>15.75</v>
      </c>
      <c r="K12">
        <f>COUNT(Table4[Amount2])</f>
        <v>20</v>
      </c>
      <c r="L12">
        <f>COUNTIF(Table4[Payment Mode],"Cash")</f>
        <v>5</v>
      </c>
      <c r="M12">
        <f>COUNTIFS(Table4[Payment Mode],"Cash",Table4[Category],"Books")</f>
        <v>1</v>
      </c>
    </row>
    <row r="13" spans="1:13" x14ac:dyDescent="0.3">
      <c r="A13" s="3">
        <v>45272</v>
      </c>
      <c r="B13" t="s">
        <v>248</v>
      </c>
      <c r="C13" t="s">
        <v>263</v>
      </c>
      <c r="D13" s="13" t="s">
        <v>243</v>
      </c>
      <c r="E13" t="s">
        <v>244</v>
      </c>
      <c r="F13" t="s">
        <v>48</v>
      </c>
      <c r="G13" s="13">
        <f t="shared" si="0"/>
        <v>80.5</v>
      </c>
      <c r="H13" s="13">
        <f>SUM(Table4[Amount2])</f>
        <v>3170.2</v>
      </c>
      <c r="I13" s="13">
        <f>SUMIF(Table4[Payment Mode],"Cash",Table4[Amount2])</f>
        <v>234.75</v>
      </c>
      <c r="J13" s="13">
        <f>SUMIFS(Table4[Amount2],Table4[Payment Mode],"PayPal",Table4[Sub Category],"Movies")</f>
        <v>15.75</v>
      </c>
      <c r="K13">
        <f>COUNT(Table4[Amount2])</f>
        <v>20</v>
      </c>
      <c r="L13">
        <f>COUNTIF(Table4[Payment Mode],"Cash")</f>
        <v>5</v>
      </c>
      <c r="M13">
        <f>COUNTIFS(Table4[Payment Mode],"Cash",Table4[Category],"Books")</f>
        <v>1</v>
      </c>
    </row>
    <row r="14" spans="1:13" x14ac:dyDescent="0.3">
      <c r="A14" s="3">
        <v>45299</v>
      </c>
      <c r="B14" t="s">
        <v>251</v>
      </c>
      <c r="C14" t="s">
        <v>264</v>
      </c>
      <c r="D14" s="13" t="s">
        <v>265</v>
      </c>
      <c r="E14" t="s">
        <v>250</v>
      </c>
      <c r="F14" t="s">
        <v>49</v>
      </c>
      <c r="G14" s="13">
        <f t="shared" si="0"/>
        <v>15</v>
      </c>
      <c r="H14" s="13">
        <f>SUM(Table4[Amount2])</f>
        <v>3170.2</v>
      </c>
      <c r="I14" s="13">
        <f>SUMIF(Table4[Payment Mode],"Cash",Table4[Amount2])</f>
        <v>234.75</v>
      </c>
      <c r="J14" s="13">
        <f>SUMIFS(Table4[Amount2],Table4[Payment Mode],"PayPal",Table4[Sub Category],"Movies")</f>
        <v>15.75</v>
      </c>
      <c r="K14">
        <f>COUNT(Table4[Amount2])</f>
        <v>20</v>
      </c>
      <c r="L14">
        <f>COUNTIF(Table4[Payment Mode],"Cash")</f>
        <v>5</v>
      </c>
      <c r="M14">
        <f>COUNTIFS(Table4[Payment Mode],"Cash",Table4[Category],"Books")</f>
        <v>1</v>
      </c>
    </row>
    <row r="15" spans="1:13" x14ac:dyDescent="0.3">
      <c r="A15" s="3">
        <v>45339</v>
      </c>
      <c r="B15" t="s">
        <v>122</v>
      </c>
      <c r="C15" t="s">
        <v>266</v>
      </c>
      <c r="D15" s="13" t="s">
        <v>267</v>
      </c>
      <c r="E15" t="s">
        <v>236</v>
      </c>
      <c r="F15" t="s">
        <v>50</v>
      </c>
      <c r="G15" s="13">
        <f t="shared" si="0"/>
        <v>18.25</v>
      </c>
      <c r="H15" s="13">
        <f>SUM(Table4[Amount2])</f>
        <v>3170.2</v>
      </c>
      <c r="I15" s="13">
        <f>SUMIF(Table4[Payment Mode],"Cash",Table4[Amount2])</f>
        <v>234.75</v>
      </c>
      <c r="J15" s="13">
        <f>SUMIFS(Table4[Amount2],Table4[Payment Mode],"PayPal",Table4[Sub Category],"Movies")</f>
        <v>15.75</v>
      </c>
      <c r="K15">
        <f>COUNT(Table4[Amount2])</f>
        <v>20</v>
      </c>
      <c r="L15">
        <f>COUNTIF(Table4[Payment Mode],"Cash")</f>
        <v>5</v>
      </c>
      <c r="M15">
        <f>COUNTIFS(Table4[Payment Mode],"Cash",Table4[Category],"Books")</f>
        <v>1</v>
      </c>
    </row>
    <row r="16" spans="1:13" x14ac:dyDescent="0.3">
      <c r="A16" s="3">
        <v>45376</v>
      </c>
      <c r="B16" t="s">
        <v>237</v>
      </c>
      <c r="C16" t="s">
        <v>268</v>
      </c>
      <c r="D16" s="13" t="s">
        <v>269</v>
      </c>
      <c r="E16" t="s">
        <v>240</v>
      </c>
      <c r="F16" t="s">
        <v>51</v>
      </c>
      <c r="G16" s="13">
        <f t="shared" si="0"/>
        <v>800</v>
      </c>
      <c r="H16" s="13">
        <f>SUM(Table4[Amount2])</f>
        <v>3170.2</v>
      </c>
      <c r="I16" s="13">
        <f>SUMIF(Table4[Payment Mode],"Cash",Table4[Amount2])</f>
        <v>234.75</v>
      </c>
      <c r="J16" s="13">
        <f>SUMIFS(Table4[Amount2],Table4[Payment Mode],"PayPal",Table4[Sub Category],"Movies")</f>
        <v>15.75</v>
      </c>
      <c r="K16">
        <f>COUNT(Table4[Amount2])</f>
        <v>20</v>
      </c>
      <c r="L16">
        <f>COUNTIF(Table4[Payment Mode],"Cash")</f>
        <v>5</v>
      </c>
      <c r="M16">
        <f>COUNTIFS(Table4[Payment Mode],"Cash",Table4[Category],"Books")</f>
        <v>1</v>
      </c>
    </row>
    <row r="17" spans="1:13" x14ac:dyDescent="0.3">
      <c r="A17" s="3">
        <v>45391</v>
      </c>
      <c r="B17" t="s">
        <v>234</v>
      </c>
      <c r="C17" t="s">
        <v>270</v>
      </c>
      <c r="D17" s="13" t="s">
        <v>271</v>
      </c>
      <c r="E17" t="s">
        <v>244</v>
      </c>
      <c r="F17" t="s">
        <v>52</v>
      </c>
      <c r="G17" s="13">
        <f t="shared" si="0"/>
        <v>35.5</v>
      </c>
      <c r="H17" s="13">
        <f>SUM(Table4[Amount2])</f>
        <v>3170.2</v>
      </c>
      <c r="I17" s="13">
        <f>SUMIF(Table4[Payment Mode],"Cash",Table4[Amount2])</f>
        <v>234.75</v>
      </c>
      <c r="J17" s="13">
        <f>SUMIFS(Table4[Amount2],Table4[Payment Mode],"PayPal",Table4[Sub Category],"Movies")</f>
        <v>15.75</v>
      </c>
      <c r="K17">
        <f>COUNT(Table4[Amount2])</f>
        <v>20</v>
      </c>
      <c r="L17">
        <f>COUNTIF(Table4[Payment Mode],"Cash")</f>
        <v>5</v>
      </c>
      <c r="M17">
        <f>COUNTIFS(Table4[Payment Mode],"Cash",Table4[Category],"Books")</f>
        <v>1</v>
      </c>
    </row>
    <row r="18" spans="1:13" x14ac:dyDescent="0.3">
      <c r="A18" s="3">
        <v>45428</v>
      </c>
      <c r="B18" t="s">
        <v>241</v>
      </c>
      <c r="C18" t="s">
        <v>272</v>
      </c>
      <c r="D18" s="13" t="s">
        <v>273</v>
      </c>
      <c r="E18" t="s">
        <v>236</v>
      </c>
      <c r="F18" t="s">
        <v>53</v>
      </c>
      <c r="G18" s="13">
        <f t="shared" si="0"/>
        <v>90</v>
      </c>
      <c r="H18" s="13">
        <f>SUM(Table4[Amount2])</f>
        <v>3170.2</v>
      </c>
      <c r="I18" s="13">
        <f>SUMIF(Table4[Payment Mode],"Cash",Table4[Amount2])</f>
        <v>234.75</v>
      </c>
      <c r="J18" s="13">
        <f>SUMIFS(Table4[Amount2],Table4[Payment Mode],"PayPal",Table4[Sub Category],"Movies")</f>
        <v>15.75</v>
      </c>
      <c r="K18">
        <f>COUNT(Table4[Amount2])</f>
        <v>20</v>
      </c>
      <c r="L18">
        <f>COUNTIF(Table4[Payment Mode],"Cash")</f>
        <v>5</v>
      </c>
      <c r="M18">
        <f>COUNTIFS(Table4[Payment Mode],"Cash",Table4[Category],"Books")</f>
        <v>1</v>
      </c>
    </row>
    <row r="19" spans="1:13" x14ac:dyDescent="0.3">
      <c r="A19" s="3">
        <v>45465</v>
      </c>
      <c r="B19" t="s">
        <v>245</v>
      </c>
      <c r="C19" t="s">
        <v>274</v>
      </c>
      <c r="D19" s="13" t="s">
        <v>275</v>
      </c>
      <c r="E19" t="s">
        <v>250</v>
      </c>
      <c r="F19" t="s">
        <v>54</v>
      </c>
      <c r="G19" s="13">
        <f t="shared" si="0"/>
        <v>45.25</v>
      </c>
      <c r="H19" s="13">
        <f>SUM(Table4[Amount2])</f>
        <v>3170.2</v>
      </c>
      <c r="I19" s="13">
        <f>SUMIF(Table4[Payment Mode],"Cash",Table4[Amount2])</f>
        <v>234.75</v>
      </c>
      <c r="J19" s="13">
        <f>SUMIFS(Table4[Amount2],Table4[Payment Mode],"PayPal",Table4[Sub Category],"Movies")</f>
        <v>15.75</v>
      </c>
      <c r="K19">
        <f>COUNT(Table4[Amount2])</f>
        <v>20</v>
      </c>
      <c r="L19">
        <f>COUNTIF(Table4[Payment Mode],"Cash")</f>
        <v>5</v>
      </c>
      <c r="M19">
        <f>COUNTIFS(Table4[Payment Mode],"Cash",Table4[Category],"Books")</f>
        <v>1</v>
      </c>
    </row>
    <row r="20" spans="1:13" x14ac:dyDescent="0.3">
      <c r="A20" s="3">
        <v>45503</v>
      </c>
      <c r="B20" t="s">
        <v>248</v>
      </c>
      <c r="C20" t="s">
        <v>276</v>
      </c>
      <c r="D20" s="13" t="s">
        <v>277</v>
      </c>
      <c r="E20" t="s">
        <v>240</v>
      </c>
      <c r="F20" t="s">
        <v>55</v>
      </c>
      <c r="G20" s="13">
        <f t="shared" si="0"/>
        <v>50</v>
      </c>
      <c r="H20" s="13">
        <f>SUM(Table4[Amount2])</f>
        <v>3170.2</v>
      </c>
      <c r="I20" s="13">
        <f>SUMIF(Table4[Payment Mode],"Cash",Table4[Amount2])</f>
        <v>234.75</v>
      </c>
      <c r="J20" s="13">
        <f>SUMIFS(Table4[Amount2],Table4[Payment Mode],"PayPal",Table4[Sub Category],"Movies")</f>
        <v>15.75</v>
      </c>
      <c r="K20">
        <f>COUNT(Table4[Amount2])</f>
        <v>20</v>
      </c>
      <c r="L20">
        <f>COUNTIF(Table4[Payment Mode],"Cash")</f>
        <v>5</v>
      </c>
      <c r="M20">
        <f>COUNTIFS(Table4[Payment Mode],"Cash",Table4[Category],"Books")</f>
        <v>1</v>
      </c>
    </row>
    <row r="21" spans="1:13" x14ac:dyDescent="0.3">
      <c r="A21" s="3">
        <v>45509</v>
      </c>
      <c r="B21" t="s">
        <v>251</v>
      </c>
      <c r="C21" t="s">
        <v>278</v>
      </c>
      <c r="D21" s="13" t="s">
        <v>279</v>
      </c>
      <c r="E21" t="s">
        <v>244</v>
      </c>
      <c r="F21" t="s">
        <v>56</v>
      </c>
      <c r="G21" s="13">
        <f t="shared" si="0"/>
        <v>12.75</v>
      </c>
      <c r="H21" s="13">
        <f>SUM(Table4[Amount2])</f>
        <v>3170.2</v>
      </c>
      <c r="I21" s="13">
        <f>SUMIF(Table4[Payment Mode],"Cash",Table4[Amount2])</f>
        <v>234.75</v>
      </c>
      <c r="J21" s="13">
        <f>SUMIFS(Table4[Amount2],Table4[Payment Mode],"PayPal",Table4[Sub Category],"Movies")</f>
        <v>15.75</v>
      </c>
      <c r="K21">
        <f>COUNT(Table4[Amount2])</f>
        <v>20</v>
      </c>
      <c r="L21">
        <f>COUNTIF(Table4[Payment Mode],"Cash")</f>
        <v>5</v>
      </c>
      <c r="M21">
        <f>COUNTIFS(Table4[Payment Mode],"Cash",Table4[Category],"Books")</f>
        <v>1</v>
      </c>
    </row>
    <row r="22" spans="1:13" x14ac:dyDescent="0.3">
      <c r="A22" s="3"/>
      <c r="G22" s="13"/>
      <c r="H22" s="13"/>
    </row>
  </sheetData>
  <phoneticPr fontId="4"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14B5A-0196-4922-9DAE-5DD5CEF346BF}">
  <dimension ref="A2:L22"/>
  <sheetViews>
    <sheetView topLeftCell="G1" workbookViewId="0">
      <selection activeCell="I3" sqref="I3:I22"/>
    </sheetView>
  </sheetViews>
  <sheetFormatPr defaultRowHeight="14.4" x14ac:dyDescent="0.3"/>
  <cols>
    <col min="1" max="1" width="47.109375" bestFit="1" customWidth="1"/>
    <col min="4" max="4" width="10.33203125" bestFit="1" customWidth="1"/>
    <col min="5" max="5" width="12.6640625" bestFit="1" customWidth="1"/>
    <col min="6" max="6" width="15.21875" customWidth="1"/>
    <col min="7" max="7" width="7.77734375" bestFit="1" customWidth="1"/>
    <col min="8" max="8" width="17.5546875" bestFit="1" customWidth="1"/>
    <col min="9" max="9" width="10.33203125" bestFit="1" customWidth="1"/>
    <col min="10" max="10" width="15" bestFit="1" customWidth="1"/>
    <col min="12" max="12" width="18.6640625" bestFit="1" customWidth="1"/>
  </cols>
  <sheetData>
    <row r="2" spans="1:12" ht="15.6" x14ac:dyDescent="0.3">
      <c r="A2" t="s">
        <v>412</v>
      </c>
      <c r="D2" s="1" t="s">
        <v>1</v>
      </c>
      <c r="E2" s="1" t="s">
        <v>2</v>
      </c>
      <c r="F2" s="1" t="s">
        <v>231</v>
      </c>
      <c r="G2" s="1" t="s">
        <v>4</v>
      </c>
      <c r="H2" s="1" t="s">
        <v>233</v>
      </c>
      <c r="I2" s="1" t="s">
        <v>433</v>
      </c>
      <c r="J2" s="1" t="s">
        <v>434</v>
      </c>
      <c r="K2" s="1" t="s">
        <v>435</v>
      </c>
      <c r="L2" s="1" t="s">
        <v>436</v>
      </c>
    </row>
    <row r="3" spans="1:12" x14ac:dyDescent="0.3">
      <c r="A3" t="s">
        <v>413</v>
      </c>
      <c r="D3" s="3">
        <v>44931</v>
      </c>
      <c r="E3" t="s">
        <v>234</v>
      </c>
      <c r="F3" t="s">
        <v>7</v>
      </c>
      <c r="G3">
        <v>50.25</v>
      </c>
      <c r="H3" t="s">
        <v>236</v>
      </c>
      <c r="I3" s="3">
        <v>44961</v>
      </c>
      <c r="K3">
        <v>100</v>
      </c>
      <c r="L3" t="s">
        <v>244</v>
      </c>
    </row>
    <row r="4" spans="1:12" x14ac:dyDescent="0.3">
      <c r="A4" t="s">
        <v>414</v>
      </c>
      <c r="D4" s="3">
        <v>44969</v>
      </c>
      <c r="E4" t="s">
        <v>237</v>
      </c>
      <c r="F4" t="s">
        <v>238</v>
      </c>
      <c r="G4">
        <v>1200</v>
      </c>
      <c r="H4" t="s">
        <v>240</v>
      </c>
      <c r="L4" t="s">
        <v>9</v>
      </c>
    </row>
    <row r="5" spans="1:12" x14ac:dyDescent="0.3">
      <c r="A5" t="s">
        <v>415</v>
      </c>
      <c r="D5" s="3">
        <v>45005</v>
      </c>
      <c r="E5" t="s">
        <v>241</v>
      </c>
      <c r="F5" t="s">
        <v>242</v>
      </c>
      <c r="G5">
        <v>80.5</v>
      </c>
      <c r="H5" t="s">
        <v>244</v>
      </c>
      <c r="K5">
        <v>7500</v>
      </c>
      <c r="L5" t="s">
        <v>236</v>
      </c>
    </row>
    <row r="6" spans="1:12" x14ac:dyDescent="0.3">
      <c r="A6" t="s">
        <v>416</v>
      </c>
      <c r="D6" s="3">
        <v>45031</v>
      </c>
      <c r="E6" t="s">
        <v>245</v>
      </c>
      <c r="F6" t="s">
        <v>246</v>
      </c>
      <c r="G6">
        <v>350</v>
      </c>
      <c r="H6" t="s">
        <v>236</v>
      </c>
    </row>
    <row r="7" spans="1:12" x14ac:dyDescent="0.3">
      <c r="A7" t="s">
        <v>417</v>
      </c>
      <c r="D7" s="3">
        <v>45048</v>
      </c>
      <c r="E7" t="s">
        <v>248</v>
      </c>
      <c r="F7" t="s">
        <v>133</v>
      </c>
      <c r="G7">
        <v>15.75</v>
      </c>
      <c r="H7" t="s">
        <v>250</v>
      </c>
    </row>
    <row r="8" spans="1:12" x14ac:dyDescent="0.3">
      <c r="A8" t="s">
        <v>418</v>
      </c>
      <c r="D8" s="3">
        <v>45087</v>
      </c>
      <c r="E8" t="s">
        <v>251</v>
      </c>
      <c r="F8" t="s">
        <v>180</v>
      </c>
      <c r="G8">
        <v>30</v>
      </c>
      <c r="H8" t="s">
        <v>240</v>
      </c>
    </row>
    <row r="9" spans="1:12" x14ac:dyDescent="0.3">
      <c r="A9" t="s">
        <v>419</v>
      </c>
      <c r="D9" s="3">
        <v>45125</v>
      </c>
      <c r="E9" t="s">
        <v>122</v>
      </c>
      <c r="F9" t="s">
        <v>253</v>
      </c>
      <c r="G9">
        <v>25.5</v>
      </c>
      <c r="H9" t="s">
        <v>244</v>
      </c>
    </row>
    <row r="10" spans="1:12" x14ac:dyDescent="0.3">
      <c r="A10" t="s">
        <v>420</v>
      </c>
      <c r="D10" s="3">
        <v>45161</v>
      </c>
      <c r="E10" t="s">
        <v>237</v>
      </c>
      <c r="F10" t="s">
        <v>255</v>
      </c>
      <c r="G10">
        <v>60</v>
      </c>
      <c r="H10" t="s">
        <v>236</v>
      </c>
    </row>
    <row r="11" spans="1:12" x14ac:dyDescent="0.3">
      <c r="A11" t="s">
        <v>421</v>
      </c>
      <c r="D11" s="3">
        <v>45174</v>
      </c>
      <c r="E11" t="s">
        <v>234</v>
      </c>
      <c r="F11" t="s">
        <v>257</v>
      </c>
      <c r="G11">
        <v>40.75</v>
      </c>
      <c r="H11" t="s">
        <v>250</v>
      </c>
    </row>
    <row r="12" spans="1:12" x14ac:dyDescent="0.3">
      <c r="A12" t="s">
        <v>422</v>
      </c>
      <c r="D12" s="3">
        <v>45213</v>
      </c>
      <c r="E12" t="s">
        <v>241</v>
      </c>
      <c r="F12" t="s">
        <v>259</v>
      </c>
      <c r="G12">
        <v>50.2</v>
      </c>
      <c r="H12" t="s">
        <v>240</v>
      </c>
    </row>
    <row r="13" spans="1:12" x14ac:dyDescent="0.3">
      <c r="A13" t="s">
        <v>423</v>
      </c>
      <c r="D13" s="3">
        <v>45260</v>
      </c>
      <c r="E13" t="s">
        <v>245</v>
      </c>
      <c r="F13" t="s">
        <v>261</v>
      </c>
      <c r="G13">
        <v>120</v>
      </c>
      <c r="H13" t="s">
        <v>236</v>
      </c>
    </row>
    <row r="14" spans="1:12" x14ac:dyDescent="0.3">
      <c r="A14" t="s">
        <v>424</v>
      </c>
      <c r="D14" s="3">
        <v>45272</v>
      </c>
      <c r="E14" t="s">
        <v>248</v>
      </c>
      <c r="F14" t="s">
        <v>263</v>
      </c>
      <c r="G14">
        <v>80.5</v>
      </c>
      <c r="H14" t="s">
        <v>244</v>
      </c>
    </row>
    <row r="15" spans="1:12" x14ac:dyDescent="0.3">
      <c r="A15" t="s">
        <v>425</v>
      </c>
      <c r="D15" s="3">
        <v>45299</v>
      </c>
      <c r="E15" t="s">
        <v>251</v>
      </c>
      <c r="F15" t="s">
        <v>264</v>
      </c>
      <c r="G15">
        <v>15</v>
      </c>
      <c r="H15" t="s">
        <v>250</v>
      </c>
    </row>
    <row r="16" spans="1:12" x14ac:dyDescent="0.3">
      <c r="A16" t="s">
        <v>426</v>
      </c>
      <c r="D16" s="3">
        <v>45339</v>
      </c>
      <c r="E16" t="s">
        <v>122</v>
      </c>
      <c r="F16" t="s">
        <v>266</v>
      </c>
      <c r="G16">
        <v>18.25</v>
      </c>
      <c r="H16" t="s">
        <v>236</v>
      </c>
    </row>
    <row r="17" spans="1:8" x14ac:dyDescent="0.3">
      <c r="A17" t="s">
        <v>427</v>
      </c>
      <c r="D17" s="3">
        <v>45376</v>
      </c>
      <c r="E17" t="s">
        <v>237</v>
      </c>
      <c r="F17" t="s">
        <v>268</v>
      </c>
      <c r="G17">
        <v>800</v>
      </c>
      <c r="H17" t="s">
        <v>240</v>
      </c>
    </row>
    <row r="18" spans="1:8" x14ac:dyDescent="0.3">
      <c r="A18" t="s">
        <v>428</v>
      </c>
      <c r="D18" s="3">
        <v>45391</v>
      </c>
      <c r="E18" t="s">
        <v>234</v>
      </c>
      <c r="F18" t="s">
        <v>270</v>
      </c>
      <c r="G18">
        <v>35.5</v>
      </c>
      <c r="H18" t="s">
        <v>244</v>
      </c>
    </row>
    <row r="19" spans="1:8" x14ac:dyDescent="0.3">
      <c r="A19" t="s">
        <v>429</v>
      </c>
      <c r="D19" s="3">
        <v>45428</v>
      </c>
      <c r="E19" t="s">
        <v>241</v>
      </c>
      <c r="F19" t="s">
        <v>272</v>
      </c>
      <c r="G19">
        <v>90</v>
      </c>
      <c r="H19" t="s">
        <v>236</v>
      </c>
    </row>
    <row r="20" spans="1:8" x14ac:dyDescent="0.3">
      <c r="A20" t="s">
        <v>430</v>
      </c>
      <c r="D20" s="3">
        <v>45465</v>
      </c>
      <c r="E20" t="s">
        <v>245</v>
      </c>
      <c r="F20" t="s">
        <v>274</v>
      </c>
      <c r="G20">
        <v>45.25</v>
      </c>
      <c r="H20" t="s">
        <v>250</v>
      </c>
    </row>
    <row r="21" spans="1:8" x14ac:dyDescent="0.3">
      <c r="A21" t="s">
        <v>431</v>
      </c>
      <c r="D21" s="3">
        <v>45503</v>
      </c>
      <c r="E21" t="s">
        <v>248</v>
      </c>
      <c r="F21" t="s">
        <v>276</v>
      </c>
      <c r="G21">
        <v>50</v>
      </c>
      <c r="H21" t="s">
        <v>240</v>
      </c>
    </row>
    <row r="22" spans="1:8" x14ac:dyDescent="0.3">
      <c r="A22" t="s">
        <v>432</v>
      </c>
      <c r="D22" s="3">
        <v>45509</v>
      </c>
      <c r="E22" t="s">
        <v>251</v>
      </c>
      <c r="F22" t="s">
        <v>278</v>
      </c>
      <c r="G22">
        <v>12.75</v>
      </c>
      <c r="H22" t="s">
        <v>244</v>
      </c>
    </row>
  </sheetData>
  <dataValidations count="5">
    <dataValidation type="date" allowBlank="1" showInputMessage="1" showErrorMessage="1" sqref="I3:I22" xr:uid="{46E2E49F-9ED4-49F6-84E5-8E809DF22487}">
      <formula1>44927</formula1>
      <formula2>45570</formula2>
    </dataValidation>
    <dataValidation type="textLength" allowBlank="1" showInputMessage="1" showErrorMessage="1" sqref="K2" xr:uid="{E46FEA22-7A74-485E-91CB-F2BFB3DC1413}">
      <formula1>3</formula1>
      <formula2>20</formula2>
    </dataValidation>
    <dataValidation type="textLength" allowBlank="1" showInputMessage="1" showErrorMessage="1" sqref="J3:J22" xr:uid="{BC694382-24F2-404D-8810-EDF14FE363AD}">
      <formula1>3</formula1>
      <formula2>10</formula2>
    </dataValidation>
    <dataValidation type="whole" allowBlank="1" showInputMessage="1" showErrorMessage="1" sqref="K3:K22" xr:uid="{EA37C69F-E36B-413F-85DC-F90FAF50F05D}">
      <formula1>100</formula1>
      <formula2>50000</formula2>
    </dataValidation>
    <dataValidation type="list" allowBlank="1" showInputMessage="1" showErrorMessage="1" sqref="L3:L22" xr:uid="{C0ADCEE5-E254-464A-AD77-3339D075DD2F}">
      <formula1>"Credit Card, Cash,UPI"</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3E0F3-8ED5-43BE-A1D1-5CEFF0D166F1}">
  <dimension ref="A1:T61"/>
  <sheetViews>
    <sheetView topLeftCell="I36" workbookViewId="0">
      <selection sqref="A1:L61"/>
    </sheetView>
  </sheetViews>
  <sheetFormatPr defaultColWidth="12.5546875" defaultRowHeight="14.4" x14ac:dyDescent="0.3"/>
  <cols>
    <col min="1" max="1" width="20.77734375" bestFit="1" customWidth="1"/>
    <col min="2" max="2" width="14.6640625" bestFit="1" customWidth="1"/>
    <col min="3" max="3" width="28.21875" bestFit="1" customWidth="1"/>
    <col min="4" max="4" width="23.5546875" bestFit="1" customWidth="1"/>
    <col min="5" max="5" width="15.77734375" bestFit="1" customWidth="1"/>
    <col min="6" max="6" width="9.33203125" bestFit="1" customWidth="1"/>
    <col min="7" max="7" width="10.88671875" bestFit="1" customWidth="1"/>
    <col min="8" max="8" width="22.5546875" customWidth="1"/>
    <col min="9" max="9" width="14" bestFit="1" customWidth="1"/>
    <col min="10" max="10" width="12.44140625" bestFit="1" customWidth="1"/>
    <col min="11" max="11" width="10.5546875" bestFit="1" customWidth="1"/>
    <col min="12" max="12" width="14.77734375" bestFit="1" customWidth="1"/>
    <col min="14" max="14" width="18" bestFit="1" customWidth="1"/>
    <col min="16" max="16" width="14.5546875" bestFit="1" customWidth="1"/>
    <col min="17" max="17" width="15.6640625" bestFit="1" customWidth="1"/>
  </cols>
  <sheetData>
    <row r="1" spans="1:15" x14ac:dyDescent="0.3">
      <c r="A1" s="4" t="s">
        <v>437</v>
      </c>
      <c r="B1" s="4" t="s">
        <v>319</v>
      </c>
      <c r="C1" s="4" t="s">
        <v>323</v>
      </c>
      <c r="D1" s="4" t="s">
        <v>320</v>
      </c>
      <c r="E1" s="4" t="s">
        <v>438</v>
      </c>
      <c r="F1" s="4" t="s">
        <v>321</v>
      </c>
      <c r="G1" s="4" t="s">
        <v>324</v>
      </c>
      <c r="H1" s="4" t="s">
        <v>439</v>
      </c>
      <c r="I1" s="4" t="s">
        <v>325</v>
      </c>
      <c r="J1" s="4" t="s">
        <v>440</v>
      </c>
      <c r="K1" s="4" t="s">
        <v>441</v>
      </c>
      <c r="L1" s="4" t="s">
        <v>442</v>
      </c>
      <c r="N1" s="4" t="s">
        <v>437</v>
      </c>
      <c r="O1" s="4" t="s">
        <v>442</v>
      </c>
    </row>
    <row r="2" spans="1:15" x14ac:dyDescent="0.3">
      <c r="A2">
        <v>1001</v>
      </c>
      <c r="B2" t="s">
        <v>326</v>
      </c>
      <c r="C2" t="s">
        <v>184</v>
      </c>
      <c r="D2" t="s">
        <v>336</v>
      </c>
      <c r="E2" t="s">
        <v>443</v>
      </c>
      <c r="F2" t="s">
        <v>113</v>
      </c>
      <c r="G2" s="3">
        <v>43845</v>
      </c>
      <c r="H2" s="18">
        <v>0.05</v>
      </c>
      <c r="I2" t="s">
        <v>327</v>
      </c>
      <c r="J2" t="s">
        <v>99</v>
      </c>
      <c r="L2">
        <v>95000</v>
      </c>
      <c r="N2" s="21">
        <v>1006</v>
      </c>
      <c r="O2">
        <f>VLOOKUP(N2,Table6[[#This Row],[Registration Number]]:L61,12,FALSE)</f>
        <v>80000</v>
      </c>
    </row>
    <row r="3" spans="1:15" x14ac:dyDescent="0.3">
      <c r="A3">
        <v>1002</v>
      </c>
      <c r="B3" t="s">
        <v>444</v>
      </c>
      <c r="C3" t="s">
        <v>330</v>
      </c>
      <c r="D3" t="s">
        <v>329</v>
      </c>
      <c r="E3" t="s">
        <v>445</v>
      </c>
      <c r="F3" t="s">
        <v>98</v>
      </c>
      <c r="G3" s="3">
        <v>43699</v>
      </c>
      <c r="H3" s="18">
        <v>0.03</v>
      </c>
      <c r="I3" t="s">
        <v>331</v>
      </c>
      <c r="J3" t="s">
        <v>446</v>
      </c>
      <c r="K3" s="3">
        <v>44743</v>
      </c>
      <c r="L3">
        <v>75000</v>
      </c>
      <c r="N3" s="20">
        <v>1007</v>
      </c>
      <c r="O3">
        <f>VLOOKUP(N3,Table6[[#This Row],[Registration Number]]:L62,12,FALSE)</f>
        <v>72000</v>
      </c>
    </row>
    <row r="4" spans="1:15" x14ac:dyDescent="0.3">
      <c r="A4">
        <v>1003</v>
      </c>
      <c r="B4" t="s">
        <v>447</v>
      </c>
      <c r="C4" t="s">
        <v>333</v>
      </c>
      <c r="D4" t="s">
        <v>143</v>
      </c>
      <c r="E4" t="s">
        <v>339</v>
      </c>
      <c r="F4" t="s">
        <v>113</v>
      </c>
      <c r="G4" s="3">
        <v>44237</v>
      </c>
      <c r="H4" s="18">
        <v>0.04</v>
      </c>
      <c r="I4" t="s">
        <v>334</v>
      </c>
      <c r="J4" t="s">
        <v>448</v>
      </c>
      <c r="L4">
        <v>105000</v>
      </c>
      <c r="N4" s="21">
        <v>1008</v>
      </c>
      <c r="O4">
        <f>VLOOKUP(N4,Table6[[#This Row],[Registration Number]]:L63,12,FALSE)</f>
        <v>82000</v>
      </c>
    </row>
    <row r="5" spans="1:15" x14ac:dyDescent="0.3">
      <c r="A5">
        <v>1004</v>
      </c>
      <c r="B5" t="s">
        <v>449</v>
      </c>
      <c r="C5" t="s">
        <v>344</v>
      </c>
      <c r="D5" t="s">
        <v>343</v>
      </c>
      <c r="E5" t="s">
        <v>450</v>
      </c>
      <c r="F5" t="s">
        <v>98</v>
      </c>
      <c r="G5" s="3">
        <v>44140</v>
      </c>
      <c r="H5" s="18">
        <v>0.06</v>
      </c>
      <c r="I5" t="s">
        <v>337</v>
      </c>
      <c r="J5" t="s">
        <v>451</v>
      </c>
      <c r="L5">
        <v>85000</v>
      </c>
      <c r="N5" s="20">
        <v>1009</v>
      </c>
      <c r="O5">
        <f>VLOOKUP(N5,Table6[[#This Row],[Registration Number]]:L64,12,FALSE)</f>
        <v>95000</v>
      </c>
    </row>
    <row r="6" spans="1:15" x14ac:dyDescent="0.3">
      <c r="A6">
        <v>1005</v>
      </c>
      <c r="B6" t="s">
        <v>332</v>
      </c>
      <c r="C6" t="s">
        <v>452</v>
      </c>
      <c r="D6" t="s">
        <v>175</v>
      </c>
      <c r="E6" t="s">
        <v>175</v>
      </c>
      <c r="F6" t="s">
        <v>113</v>
      </c>
      <c r="G6" s="3">
        <v>43634</v>
      </c>
      <c r="H6" s="18">
        <v>0.05</v>
      </c>
      <c r="I6" t="s">
        <v>341</v>
      </c>
      <c r="J6" t="s">
        <v>453</v>
      </c>
      <c r="K6" s="3">
        <v>45031</v>
      </c>
      <c r="L6">
        <v>90000</v>
      </c>
      <c r="N6" s="21">
        <v>1010</v>
      </c>
      <c r="O6">
        <f>VLOOKUP(N6,Table6[[#This Row],[Registration Number]]:L65,12,FALSE)</f>
        <v>110000</v>
      </c>
    </row>
    <row r="7" spans="1:15" x14ac:dyDescent="0.3">
      <c r="A7">
        <v>1006</v>
      </c>
      <c r="B7" t="s">
        <v>454</v>
      </c>
      <c r="C7" t="s">
        <v>373</v>
      </c>
      <c r="D7" t="s">
        <v>347</v>
      </c>
      <c r="E7" t="s">
        <v>347</v>
      </c>
      <c r="F7" t="s">
        <v>98</v>
      </c>
      <c r="G7" s="3">
        <v>44640</v>
      </c>
      <c r="H7" s="19">
        <v>3.5000000000000003E-2</v>
      </c>
      <c r="I7" t="s">
        <v>345</v>
      </c>
      <c r="J7" t="s">
        <v>455</v>
      </c>
      <c r="L7">
        <v>80000</v>
      </c>
      <c r="N7" s="20">
        <v>1011</v>
      </c>
      <c r="O7">
        <f>VLOOKUP(N7,Table6[[#This Row],[Registration Number]]:L66,12,FALSE)</f>
        <v>88000</v>
      </c>
    </row>
    <row r="8" spans="1:15" x14ac:dyDescent="0.3">
      <c r="A8">
        <v>1007</v>
      </c>
      <c r="B8" t="s">
        <v>456</v>
      </c>
      <c r="C8" t="s">
        <v>352</v>
      </c>
      <c r="D8" t="s">
        <v>351</v>
      </c>
      <c r="E8" t="s">
        <v>457</v>
      </c>
      <c r="F8" t="s">
        <v>113</v>
      </c>
      <c r="G8" s="3">
        <v>44318</v>
      </c>
      <c r="H8" s="19">
        <v>4.4999999999999998E-2</v>
      </c>
      <c r="I8" t="s">
        <v>349</v>
      </c>
      <c r="J8" t="s">
        <v>458</v>
      </c>
      <c r="L8">
        <v>72000</v>
      </c>
      <c r="N8" s="21">
        <v>1012</v>
      </c>
      <c r="O8">
        <f>VLOOKUP(N8,Table6[[#This Row],[Registration Number]]:L67,12,FALSE)</f>
        <v>100000</v>
      </c>
    </row>
    <row r="9" spans="1:15" x14ac:dyDescent="0.3">
      <c r="A9">
        <v>1008</v>
      </c>
      <c r="B9" t="s">
        <v>459</v>
      </c>
      <c r="C9" t="s">
        <v>129</v>
      </c>
      <c r="D9" t="s">
        <v>143</v>
      </c>
      <c r="E9" t="s">
        <v>460</v>
      </c>
      <c r="F9" t="s">
        <v>98</v>
      </c>
      <c r="G9" s="3">
        <v>44066</v>
      </c>
      <c r="H9" s="18">
        <v>0.04</v>
      </c>
      <c r="I9" t="s">
        <v>353</v>
      </c>
      <c r="J9" t="s">
        <v>461</v>
      </c>
      <c r="K9" s="3">
        <v>44895</v>
      </c>
      <c r="L9">
        <v>82000</v>
      </c>
      <c r="N9" s="20">
        <v>1013</v>
      </c>
      <c r="O9">
        <f>VLOOKUP(N9,Table6[[#This Row],[Registration Number]]:L68,12,FALSE)</f>
        <v>92000</v>
      </c>
    </row>
    <row r="10" spans="1:15" x14ac:dyDescent="0.3">
      <c r="A10">
        <v>1009</v>
      </c>
      <c r="B10" t="s">
        <v>462</v>
      </c>
      <c r="C10" t="s">
        <v>355</v>
      </c>
      <c r="D10" t="s">
        <v>336</v>
      </c>
      <c r="E10" t="s">
        <v>463</v>
      </c>
      <c r="F10" t="s">
        <v>113</v>
      </c>
      <c r="G10" s="3">
        <v>43713</v>
      </c>
      <c r="H10" s="18">
        <v>0.06</v>
      </c>
      <c r="I10" t="s">
        <v>356</v>
      </c>
      <c r="J10" t="s">
        <v>464</v>
      </c>
      <c r="L10">
        <v>95000</v>
      </c>
      <c r="N10" s="21">
        <v>1014</v>
      </c>
      <c r="O10">
        <f>VLOOKUP(N10,Table6[[#This Row],[Registration Number]]:L69,12,FALSE)</f>
        <v>98000</v>
      </c>
    </row>
    <row r="11" spans="1:15" x14ac:dyDescent="0.3">
      <c r="A11">
        <v>1010</v>
      </c>
      <c r="B11" t="s">
        <v>465</v>
      </c>
      <c r="C11" t="s">
        <v>358</v>
      </c>
      <c r="D11" t="s">
        <v>175</v>
      </c>
      <c r="E11" t="s">
        <v>175</v>
      </c>
      <c r="F11" t="s">
        <v>98</v>
      </c>
      <c r="G11" s="3">
        <v>45213</v>
      </c>
      <c r="H11" s="19">
        <v>3.5000000000000003E-2</v>
      </c>
      <c r="I11" t="s">
        <v>359</v>
      </c>
      <c r="J11" t="s">
        <v>466</v>
      </c>
      <c r="L11">
        <v>110000</v>
      </c>
      <c r="N11" s="20">
        <v>1015</v>
      </c>
      <c r="O11">
        <f>VLOOKUP(N11,Table6[[#This Row],[Registration Number]]:L70,12,FALSE)</f>
        <v>105000</v>
      </c>
    </row>
    <row r="12" spans="1:15" x14ac:dyDescent="0.3">
      <c r="A12">
        <v>1011</v>
      </c>
      <c r="B12" t="s">
        <v>467</v>
      </c>
      <c r="C12" t="s">
        <v>361</v>
      </c>
      <c r="D12" t="s">
        <v>143</v>
      </c>
      <c r="E12" t="s">
        <v>339</v>
      </c>
      <c r="F12" t="s">
        <v>98</v>
      </c>
      <c r="G12" s="3">
        <v>44530</v>
      </c>
      <c r="H12" s="18">
        <v>0.04</v>
      </c>
      <c r="I12" t="s">
        <v>362</v>
      </c>
      <c r="J12" t="s">
        <v>468</v>
      </c>
      <c r="L12">
        <v>88000</v>
      </c>
      <c r="N12" s="21">
        <v>1016</v>
      </c>
      <c r="O12">
        <f>VLOOKUP(N12,Table6[[#This Row],[Registration Number]]:L71,12,FALSE)</f>
        <v>82000</v>
      </c>
    </row>
    <row r="13" spans="1:15" x14ac:dyDescent="0.3">
      <c r="A13">
        <v>1012</v>
      </c>
      <c r="B13" t="s">
        <v>469</v>
      </c>
      <c r="C13" t="s">
        <v>364</v>
      </c>
      <c r="D13" t="s">
        <v>339</v>
      </c>
      <c r="E13" t="s">
        <v>339</v>
      </c>
      <c r="F13" t="s">
        <v>113</v>
      </c>
      <c r="G13" s="3">
        <v>44177</v>
      </c>
      <c r="H13" s="18">
        <v>0.05</v>
      </c>
      <c r="I13" t="s">
        <v>365</v>
      </c>
      <c r="J13" t="s">
        <v>470</v>
      </c>
      <c r="K13" s="3">
        <v>45376</v>
      </c>
      <c r="L13">
        <v>100000</v>
      </c>
      <c r="N13" s="20">
        <v>1017</v>
      </c>
      <c r="O13">
        <f>VLOOKUP(N13,Table6[[#This Row],[Registration Number]]:L72,12,FALSE)</f>
        <v>90000</v>
      </c>
    </row>
    <row r="14" spans="1:15" x14ac:dyDescent="0.3">
      <c r="A14">
        <v>1013</v>
      </c>
      <c r="B14" t="s">
        <v>471</v>
      </c>
      <c r="C14" t="s">
        <v>367</v>
      </c>
      <c r="D14" t="s">
        <v>343</v>
      </c>
      <c r="E14" t="s">
        <v>450</v>
      </c>
      <c r="F14" t="s">
        <v>98</v>
      </c>
      <c r="G14" s="3">
        <v>44569</v>
      </c>
      <c r="H14" s="18">
        <v>0.03</v>
      </c>
      <c r="I14" t="s">
        <v>368</v>
      </c>
      <c r="J14" t="s">
        <v>472</v>
      </c>
      <c r="L14">
        <v>92000</v>
      </c>
      <c r="N14" s="21">
        <v>1018</v>
      </c>
      <c r="O14">
        <f>VLOOKUP(N14,Table6[[#This Row],[Registration Number]]:L73,12,FALSE)</f>
        <v>95000</v>
      </c>
    </row>
    <row r="15" spans="1:15" x14ac:dyDescent="0.3">
      <c r="A15">
        <v>1014</v>
      </c>
      <c r="B15" t="s">
        <v>473</v>
      </c>
      <c r="C15" t="s">
        <v>370</v>
      </c>
      <c r="D15" t="s">
        <v>329</v>
      </c>
      <c r="E15" t="s">
        <v>445</v>
      </c>
      <c r="F15" t="s">
        <v>113</v>
      </c>
      <c r="G15" s="3">
        <v>45339</v>
      </c>
      <c r="H15" s="19">
        <v>4.4999999999999998E-2</v>
      </c>
      <c r="I15" t="s">
        <v>371</v>
      </c>
      <c r="J15" t="s">
        <v>474</v>
      </c>
      <c r="L15">
        <v>98000</v>
      </c>
      <c r="N15" s="20">
        <v>1019</v>
      </c>
      <c r="O15">
        <f>VLOOKUP(N15,Table6[[#This Row],[Registration Number]]:L74,12,FALSE)</f>
        <v>110000</v>
      </c>
    </row>
    <row r="16" spans="1:15" x14ac:dyDescent="0.3">
      <c r="A16">
        <v>1015</v>
      </c>
      <c r="B16" t="s">
        <v>475</v>
      </c>
      <c r="C16" t="s">
        <v>379</v>
      </c>
      <c r="D16" t="s">
        <v>336</v>
      </c>
      <c r="E16" t="s">
        <v>463</v>
      </c>
      <c r="F16" t="s">
        <v>98</v>
      </c>
      <c r="G16" s="3">
        <v>43915</v>
      </c>
      <c r="H16" s="18">
        <v>0.05</v>
      </c>
      <c r="I16" t="s">
        <v>374</v>
      </c>
      <c r="J16" t="s">
        <v>476</v>
      </c>
      <c r="L16">
        <v>105000</v>
      </c>
      <c r="N16" s="21">
        <v>1050</v>
      </c>
      <c r="O16">
        <f>VLOOKUP(N16,Table6[[#This Row],[Registration Number]]:L75,12,FALSE)</f>
        <v>115000</v>
      </c>
    </row>
    <row r="17" spans="1:20" x14ac:dyDescent="0.3">
      <c r="A17">
        <v>1016</v>
      </c>
      <c r="B17" t="s">
        <v>477</v>
      </c>
      <c r="C17" t="s">
        <v>142</v>
      </c>
      <c r="D17" t="s">
        <v>143</v>
      </c>
      <c r="E17" t="s">
        <v>339</v>
      </c>
      <c r="F17" t="s">
        <v>113</v>
      </c>
      <c r="G17" s="3">
        <v>43564</v>
      </c>
      <c r="H17" s="18">
        <v>0.04</v>
      </c>
      <c r="I17" t="s">
        <v>377</v>
      </c>
      <c r="J17" t="s">
        <v>478</v>
      </c>
      <c r="K17" s="3">
        <v>44907</v>
      </c>
      <c r="L17">
        <v>82000</v>
      </c>
    </row>
    <row r="18" spans="1:20" x14ac:dyDescent="0.3">
      <c r="A18">
        <v>1017</v>
      </c>
      <c r="B18" t="s">
        <v>479</v>
      </c>
      <c r="C18" t="s">
        <v>164</v>
      </c>
      <c r="D18" t="s">
        <v>336</v>
      </c>
      <c r="E18" t="s">
        <v>443</v>
      </c>
      <c r="F18" t="s">
        <v>98</v>
      </c>
      <c r="G18" s="3">
        <v>44697</v>
      </c>
      <c r="H18" s="19">
        <v>3.5000000000000003E-2</v>
      </c>
      <c r="I18" t="s">
        <v>380</v>
      </c>
      <c r="J18" t="s">
        <v>480</v>
      </c>
      <c r="L18">
        <v>90000</v>
      </c>
    </row>
    <row r="19" spans="1:20" x14ac:dyDescent="0.3">
      <c r="A19">
        <v>1018</v>
      </c>
      <c r="B19" t="s">
        <v>481</v>
      </c>
      <c r="C19" t="s">
        <v>174</v>
      </c>
      <c r="D19" t="s">
        <v>175</v>
      </c>
      <c r="E19" t="s">
        <v>175</v>
      </c>
      <c r="F19" t="s">
        <v>113</v>
      </c>
      <c r="G19" s="3">
        <v>45465</v>
      </c>
      <c r="H19" s="18">
        <v>0.04</v>
      </c>
      <c r="I19" t="s">
        <v>382</v>
      </c>
      <c r="J19" t="s">
        <v>482</v>
      </c>
      <c r="L19">
        <v>95000</v>
      </c>
      <c r="N19" s="4" t="s">
        <v>555</v>
      </c>
      <c r="O19" s="4" t="s">
        <v>556</v>
      </c>
      <c r="P19" t="s">
        <v>557</v>
      </c>
      <c r="Q19" t="s">
        <v>558</v>
      </c>
    </row>
    <row r="20" spans="1:20" x14ac:dyDescent="0.3">
      <c r="A20">
        <v>1019</v>
      </c>
      <c r="B20" t="s">
        <v>483</v>
      </c>
      <c r="C20" t="s">
        <v>348</v>
      </c>
      <c r="D20" t="s">
        <v>347</v>
      </c>
      <c r="E20" t="s">
        <v>347</v>
      </c>
      <c r="F20" t="s">
        <v>98</v>
      </c>
      <c r="G20" s="3">
        <v>43676</v>
      </c>
      <c r="H20" s="18">
        <v>0.05</v>
      </c>
      <c r="I20" t="s">
        <v>384</v>
      </c>
      <c r="J20" t="s">
        <v>384</v>
      </c>
      <c r="K20" s="3">
        <v>45174</v>
      </c>
      <c r="L20">
        <v>110000</v>
      </c>
      <c r="N20" s="17">
        <v>80000</v>
      </c>
      <c r="O20">
        <f>MATCH(N20,Table6[Annual Salary],0)</f>
        <v>6</v>
      </c>
      <c r="P20" t="str">
        <f>INDEX(Table6[Full Name],O20)</f>
        <v>Olivia Davis</v>
      </c>
      <c r="Q20" t="str">
        <f>INDEX(Table6[Full Name],MATCH(N20,Table6[Annual Salary],0))</f>
        <v>Olivia Davis</v>
      </c>
      <c r="S20" t="s">
        <v>560</v>
      </c>
    </row>
    <row r="21" spans="1:20" x14ac:dyDescent="0.3">
      <c r="A21">
        <v>1020</v>
      </c>
      <c r="B21" t="s">
        <v>484</v>
      </c>
      <c r="C21" t="s">
        <v>376</v>
      </c>
      <c r="D21" t="s">
        <v>351</v>
      </c>
      <c r="E21" t="s">
        <v>457</v>
      </c>
      <c r="F21" t="s">
        <v>113</v>
      </c>
      <c r="G21" s="3">
        <v>44413</v>
      </c>
      <c r="H21" s="19">
        <v>4.4999999999999998E-2</v>
      </c>
      <c r="I21" t="s">
        <v>387</v>
      </c>
      <c r="J21" t="s">
        <v>485</v>
      </c>
      <c r="L21">
        <v>78000</v>
      </c>
      <c r="N21" s="15">
        <v>72000</v>
      </c>
      <c r="O21">
        <f>MATCH(N21,Table6[Annual Salary],0)</f>
        <v>7</v>
      </c>
      <c r="P21" t="str">
        <f>INDEX(Table6[Full Name],O21)</f>
        <v>Matthew Wilson</v>
      </c>
      <c r="Q21" t="str">
        <f>INDEX(Table6[Full Name],MATCH(N21,Table6[Annual Salary],0))</f>
        <v>Matthew Wilson</v>
      </c>
      <c r="S21">
        <v>1015</v>
      </c>
      <c r="T21" t="s">
        <v>561</v>
      </c>
    </row>
    <row r="22" spans="1:20" x14ac:dyDescent="0.3">
      <c r="A22">
        <v>1021</v>
      </c>
      <c r="B22" t="s">
        <v>486</v>
      </c>
      <c r="C22" t="s">
        <v>184</v>
      </c>
      <c r="D22" t="s">
        <v>336</v>
      </c>
      <c r="E22" t="s">
        <v>443</v>
      </c>
      <c r="F22" t="s">
        <v>98</v>
      </c>
      <c r="G22" s="3">
        <v>44806</v>
      </c>
      <c r="H22" s="18">
        <v>0.04</v>
      </c>
      <c r="I22" t="s">
        <v>327</v>
      </c>
      <c r="J22" t="s">
        <v>114</v>
      </c>
      <c r="L22">
        <v>100000</v>
      </c>
      <c r="N22" s="17">
        <v>82000</v>
      </c>
      <c r="O22">
        <f>MATCH(N22,Table6[Annual Salary],0)</f>
        <v>8</v>
      </c>
      <c r="P22" t="str">
        <f>INDEX(Table6[Full Name],O22)</f>
        <v>Ava Martin</v>
      </c>
      <c r="Q22" t="str">
        <f>INDEX(Table6[Full Name],MATCH(N22,Table6[Annual Salary],0))</f>
        <v>Ava Martin</v>
      </c>
    </row>
    <row r="23" spans="1:20" x14ac:dyDescent="0.3">
      <c r="A23">
        <v>1022</v>
      </c>
      <c r="B23" t="s">
        <v>487</v>
      </c>
      <c r="C23" t="s">
        <v>330</v>
      </c>
      <c r="D23" t="s">
        <v>329</v>
      </c>
      <c r="E23" t="s">
        <v>445</v>
      </c>
      <c r="F23" t="s">
        <v>113</v>
      </c>
      <c r="G23" s="3">
        <v>43838</v>
      </c>
      <c r="H23" s="18">
        <v>0.03</v>
      </c>
      <c r="I23" t="s">
        <v>331</v>
      </c>
      <c r="J23" t="s">
        <v>488</v>
      </c>
      <c r="L23">
        <v>72000</v>
      </c>
      <c r="N23" s="15">
        <v>95000</v>
      </c>
      <c r="O23">
        <f>MATCH(N23,Table6[Annual Salary],0)</f>
        <v>1</v>
      </c>
      <c r="P23" t="str">
        <f>INDEX(Table6[Full Name],O23)</f>
        <v>John Smith</v>
      </c>
      <c r="Q23" t="str">
        <f>INDEX(Table6[Full Name],MATCH(N23,Table6[Annual Salary],0))</f>
        <v>John Smith</v>
      </c>
    </row>
    <row r="24" spans="1:20" x14ac:dyDescent="0.3">
      <c r="A24">
        <v>1023</v>
      </c>
      <c r="B24" t="s">
        <v>489</v>
      </c>
      <c r="C24" t="s">
        <v>333</v>
      </c>
      <c r="D24" t="s">
        <v>143</v>
      </c>
      <c r="E24" t="s">
        <v>339</v>
      </c>
      <c r="F24" t="s">
        <v>98</v>
      </c>
      <c r="G24" s="3">
        <v>43819</v>
      </c>
      <c r="H24" s="18">
        <v>0.05</v>
      </c>
      <c r="I24" t="s">
        <v>334</v>
      </c>
      <c r="J24" t="s">
        <v>490</v>
      </c>
      <c r="L24">
        <v>105000</v>
      </c>
      <c r="N24" s="17">
        <v>110000</v>
      </c>
      <c r="O24">
        <f>MATCH(N24,Table6[Annual Salary],0)</f>
        <v>10</v>
      </c>
      <c r="P24" t="str">
        <f>INDEX(Table6[Full Name],O24)</f>
        <v>Isabella Moore</v>
      </c>
      <c r="Q24" t="str">
        <f>INDEX(Table6[Full Name],MATCH(N24,Table6[Annual Salary],0))</f>
        <v>Isabella Moore</v>
      </c>
    </row>
    <row r="25" spans="1:20" x14ac:dyDescent="0.3">
      <c r="A25">
        <v>1024</v>
      </c>
      <c r="B25" t="s">
        <v>491</v>
      </c>
      <c r="C25" t="s">
        <v>344</v>
      </c>
      <c r="D25" t="s">
        <v>343</v>
      </c>
      <c r="E25" t="s">
        <v>450</v>
      </c>
      <c r="F25" t="s">
        <v>113</v>
      </c>
      <c r="G25" s="3">
        <v>45137</v>
      </c>
      <c r="H25" s="18">
        <v>0.06</v>
      </c>
      <c r="I25" t="s">
        <v>337</v>
      </c>
      <c r="J25" t="s">
        <v>492</v>
      </c>
      <c r="L25">
        <v>87000</v>
      </c>
    </row>
    <row r="26" spans="1:20" x14ac:dyDescent="0.3">
      <c r="A26">
        <v>1025</v>
      </c>
      <c r="B26" t="s">
        <v>493</v>
      </c>
      <c r="C26" t="s">
        <v>452</v>
      </c>
      <c r="D26" t="s">
        <v>175</v>
      </c>
      <c r="E26" t="s">
        <v>175</v>
      </c>
      <c r="F26" t="s">
        <v>98</v>
      </c>
      <c r="G26" s="3">
        <v>44778</v>
      </c>
      <c r="H26" s="18">
        <v>0.05</v>
      </c>
      <c r="I26" t="s">
        <v>341</v>
      </c>
      <c r="J26" t="s">
        <v>494</v>
      </c>
      <c r="L26">
        <v>92000</v>
      </c>
    </row>
    <row r="27" spans="1:20" x14ac:dyDescent="0.3">
      <c r="A27">
        <v>1026</v>
      </c>
      <c r="B27" t="s">
        <v>495</v>
      </c>
      <c r="C27" t="s">
        <v>373</v>
      </c>
      <c r="D27" t="s">
        <v>347</v>
      </c>
      <c r="E27" t="s">
        <v>347</v>
      </c>
      <c r="F27" t="s">
        <v>113</v>
      </c>
      <c r="G27" s="3">
        <v>44259</v>
      </c>
      <c r="H27" s="18">
        <v>0.04</v>
      </c>
      <c r="I27" t="s">
        <v>345</v>
      </c>
      <c r="J27" t="s">
        <v>496</v>
      </c>
      <c r="L27">
        <v>79000</v>
      </c>
      <c r="N27" t="s">
        <v>559</v>
      </c>
    </row>
    <row r="28" spans="1:20" x14ac:dyDescent="0.3">
      <c r="A28">
        <v>1027</v>
      </c>
      <c r="B28" t="s">
        <v>459</v>
      </c>
      <c r="C28" t="s">
        <v>352</v>
      </c>
      <c r="D28" t="s">
        <v>351</v>
      </c>
      <c r="E28" t="s">
        <v>457</v>
      </c>
      <c r="F28" t="s">
        <v>98</v>
      </c>
      <c r="G28" s="3">
        <v>43979</v>
      </c>
      <c r="H28" s="19">
        <v>4.4999999999999998E-2</v>
      </c>
      <c r="I28" t="s">
        <v>349</v>
      </c>
      <c r="J28" t="s">
        <v>497</v>
      </c>
      <c r="L28">
        <v>75000</v>
      </c>
      <c r="N28" s="17">
        <v>80000</v>
      </c>
      <c r="O28" t="e">
        <f ca="1">XLOOKUP(N28, Table6[Annual Salary], Table6[Full Name])</f>
        <v>#NAME?</v>
      </c>
    </row>
    <row r="29" spans="1:20" x14ac:dyDescent="0.3">
      <c r="A29">
        <v>1028</v>
      </c>
      <c r="B29" t="s">
        <v>498</v>
      </c>
      <c r="C29" t="s">
        <v>129</v>
      </c>
      <c r="D29" t="s">
        <v>143</v>
      </c>
      <c r="E29" t="s">
        <v>460</v>
      </c>
      <c r="F29" t="s">
        <v>113</v>
      </c>
      <c r="G29" s="3">
        <v>43768</v>
      </c>
      <c r="H29" s="19">
        <v>3.5000000000000003E-2</v>
      </c>
      <c r="I29" t="s">
        <v>353</v>
      </c>
      <c r="J29" t="s">
        <v>499</v>
      </c>
      <c r="K29" s="3">
        <v>45428</v>
      </c>
      <c r="L29">
        <v>82000</v>
      </c>
      <c r="N29" s="15">
        <v>72000</v>
      </c>
    </row>
    <row r="30" spans="1:20" x14ac:dyDescent="0.3">
      <c r="A30">
        <v>1029</v>
      </c>
      <c r="B30" t="s">
        <v>500</v>
      </c>
      <c r="C30" t="s">
        <v>355</v>
      </c>
      <c r="D30" t="s">
        <v>336</v>
      </c>
      <c r="E30" t="s">
        <v>463</v>
      </c>
      <c r="F30" t="s">
        <v>98</v>
      </c>
      <c r="G30" s="3">
        <v>44880</v>
      </c>
      <c r="H30" s="18">
        <v>0.05</v>
      </c>
      <c r="I30" t="s">
        <v>356</v>
      </c>
      <c r="J30" t="s">
        <v>501</v>
      </c>
      <c r="L30">
        <v>96000</v>
      </c>
      <c r="N30" s="17">
        <v>82000</v>
      </c>
    </row>
    <row r="31" spans="1:20" x14ac:dyDescent="0.3">
      <c r="A31">
        <v>1030</v>
      </c>
      <c r="B31" t="s">
        <v>502</v>
      </c>
      <c r="C31" t="s">
        <v>358</v>
      </c>
      <c r="D31" t="s">
        <v>175</v>
      </c>
      <c r="E31" t="s">
        <v>175</v>
      </c>
      <c r="F31" t="s">
        <v>98</v>
      </c>
      <c r="G31" s="3">
        <v>44311</v>
      </c>
      <c r="H31" s="18">
        <v>0.04</v>
      </c>
      <c r="I31" t="s">
        <v>359</v>
      </c>
      <c r="J31" t="s">
        <v>503</v>
      </c>
      <c r="L31">
        <v>112000</v>
      </c>
      <c r="N31" s="15">
        <v>95000</v>
      </c>
    </row>
    <row r="32" spans="1:20" x14ac:dyDescent="0.3">
      <c r="A32">
        <v>1031</v>
      </c>
      <c r="B32" t="s">
        <v>504</v>
      </c>
      <c r="C32" t="s">
        <v>361</v>
      </c>
      <c r="D32" t="s">
        <v>143</v>
      </c>
      <c r="E32" t="s">
        <v>339</v>
      </c>
      <c r="F32" t="s">
        <v>113</v>
      </c>
      <c r="G32" s="3">
        <v>43997</v>
      </c>
      <c r="H32" s="18">
        <v>0.04</v>
      </c>
      <c r="I32" t="s">
        <v>362</v>
      </c>
      <c r="J32" t="s">
        <v>505</v>
      </c>
      <c r="L32">
        <v>86000</v>
      </c>
      <c r="N32" s="17">
        <v>110000</v>
      </c>
    </row>
    <row r="33" spans="1:12" x14ac:dyDescent="0.3">
      <c r="A33">
        <v>1032</v>
      </c>
      <c r="B33" t="s">
        <v>506</v>
      </c>
      <c r="C33" t="s">
        <v>364</v>
      </c>
      <c r="D33" t="s">
        <v>339</v>
      </c>
      <c r="E33" t="s">
        <v>339</v>
      </c>
      <c r="F33" t="s">
        <v>98</v>
      </c>
      <c r="G33" s="3">
        <v>43510</v>
      </c>
      <c r="H33" s="18">
        <v>0.05</v>
      </c>
      <c r="I33" t="s">
        <v>365</v>
      </c>
      <c r="J33" t="s">
        <v>507</v>
      </c>
      <c r="K33" s="3">
        <v>45005</v>
      </c>
      <c r="L33">
        <v>102000</v>
      </c>
    </row>
    <row r="34" spans="1:12" x14ac:dyDescent="0.3">
      <c r="A34">
        <v>1033</v>
      </c>
      <c r="B34" t="s">
        <v>366</v>
      </c>
      <c r="C34" t="s">
        <v>367</v>
      </c>
      <c r="D34" t="s">
        <v>343</v>
      </c>
      <c r="E34" t="s">
        <v>450</v>
      </c>
      <c r="F34" t="s">
        <v>113</v>
      </c>
      <c r="G34" s="3">
        <v>44743</v>
      </c>
      <c r="H34" s="19">
        <v>3.5000000000000003E-2</v>
      </c>
      <c r="I34" t="s">
        <v>368</v>
      </c>
      <c r="J34" t="s">
        <v>508</v>
      </c>
      <c r="L34">
        <v>94000</v>
      </c>
    </row>
    <row r="35" spans="1:12" x14ac:dyDescent="0.3">
      <c r="A35">
        <v>1034</v>
      </c>
      <c r="B35" t="s">
        <v>509</v>
      </c>
      <c r="C35" t="s">
        <v>370</v>
      </c>
      <c r="D35" t="s">
        <v>329</v>
      </c>
      <c r="E35" t="s">
        <v>445</v>
      </c>
      <c r="F35" t="s">
        <v>98</v>
      </c>
      <c r="G35" s="3">
        <v>45537</v>
      </c>
      <c r="H35" s="18">
        <v>0.04</v>
      </c>
      <c r="I35" t="s">
        <v>371</v>
      </c>
      <c r="J35" t="s">
        <v>510</v>
      </c>
      <c r="L35">
        <v>100000</v>
      </c>
    </row>
    <row r="36" spans="1:12" x14ac:dyDescent="0.3">
      <c r="A36">
        <v>1035</v>
      </c>
      <c r="B36" t="s">
        <v>511</v>
      </c>
      <c r="C36" t="s">
        <v>379</v>
      </c>
      <c r="D36" t="s">
        <v>336</v>
      </c>
      <c r="E36" t="s">
        <v>463</v>
      </c>
      <c r="F36" t="s">
        <v>113</v>
      </c>
      <c r="G36" s="3">
        <v>44533</v>
      </c>
      <c r="H36" s="18">
        <v>0.05</v>
      </c>
      <c r="I36" t="s">
        <v>374</v>
      </c>
      <c r="J36" t="s">
        <v>512</v>
      </c>
      <c r="L36">
        <v>110000</v>
      </c>
    </row>
    <row r="37" spans="1:12" x14ac:dyDescent="0.3">
      <c r="A37">
        <v>1036</v>
      </c>
      <c r="B37" t="s">
        <v>513</v>
      </c>
      <c r="C37" t="s">
        <v>142</v>
      </c>
      <c r="D37" t="s">
        <v>143</v>
      </c>
      <c r="E37" t="s">
        <v>339</v>
      </c>
      <c r="F37" t="s">
        <v>98</v>
      </c>
      <c r="G37" s="3">
        <v>44944</v>
      </c>
      <c r="H37" s="18">
        <v>0.04</v>
      </c>
      <c r="I37" t="s">
        <v>377</v>
      </c>
      <c r="J37" t="s">
        <v>514</v>
      </c>
      <c r="L37">
        <v>84000</v>
      </c>
    </row>
    <row r="38" spans="1:12" x14ac:dyDescent="0.3">
      <c r="A38">
        <v>1037</v>
      </c>
      <c r="B38" t="s">
        <v>515</v>
      </c>
      <c r="C38" t="s">
        <v>164</v>
      </c>
      <c r="D38" t="s">
        <v>336</v>
      </c>
      <c r="E38" t="s">
        <v>443</v>
      </c>
      <c r="F38" t="s">
        <v>98</v>
      </c>
      <c r="G38" s="3">
        <v>44601</v>
      </c>
      <c r="H38" s="19">
        <v>3.5000000000000003E-2</v>
      </c>
      <c r="I38" t="s">
        <v>380</v>
      </c>
      <c r="J38" t="s">
        <v>516</v>
      </c>
      <c r="L38">
        <v>96000</v>
      </c>
    </row>
    <row r="39" spans="1:12" x14ac:dyDescent="0.3">
      <c r="A39">
        <v>1038</v>
      </c>
      <c r="B39" t="s">
        <v>517</v>
      </c>
      <c r="C39" t="s">
        <v>174</v>
      </c>
      <c r="D39" t="s">
        <v>175</v>
      </c>
      <c r="E39" t="s">
        <v>175</v>
      </c>
      <c r="F39" t="s">
        <v>113</v>
      </c>
      <c r="G39" s="3">
        <v>43910</v>
      </c>
      <c r="H39" s="18">
        <v>0.04</v>
      </c>
      <c r="I39" t="s">
        <v>382</v>
      </c>
      <c r="J39" t="s">
        <v>518</v>
      </c>
      <c r="L39">
        <v>92000</v>
      </c>
    </row>
    <row r="40" spans="1:12" x14ac:dyDescent="0.3">
      <c r="A40">
        <v>1039</v>
      </c>
      <c r="B40" t="s">
        <v>369</v>
      </c>
      <c r="C40" t="s">
        <v>348</v>
      </c>
      <c r="D40" t="s">
        <v>347</v>
      </c>
      <c r="E40" t="s">
        <v>347</v>
      </c>
      <c r="F40" t="s">
        <v>98</v>
      </c>
      <c r="G40" s="3">
        <v>43483</v>
      </c>
      <c r="H40" s="18">
        <v>0.05</v>
      </c>
      <c r="I40" t="s">
        <v>384</v>
      </c>
      <c r="J40" t="s">
        <v>384</v>
      </c>
      <c r="K40" s="3">
        <v>44809</v>
      </c>
      <c r="L40">
        <v>105000</v>
      </c>
    </row>
    <row r="41" spans="1:12" x14ac:dyDescent="0.3">
      <c r="A41">
        <v>1040</v>
      </c>
      <c r="B41" t="s">
        <v>519</v>
      </c>
      <c r="C41" t="s">
        <v>376</v>
      </c>
      <c r="D41" t="s">
        <v>351</v>
      </c>
      <c r="E41" t="s">
        <v>457</v>
      </c>
      <c r="F41" t="s">
        <v>113</v>
      </c>
      <c r="G41" s="3">
        <v>45024</v>
      </c>
      <c r="H41" s="19">
        <v>4.4999999999999998E-2</v>
      </c>
      <c r="I41" t="s">
        <v>387</v>
      </c>
      <c r="J41" t="s">
        <v>520</v>
      </c>
      <c r="L41">
        <v>77000</v>
      </c>
    </row>
    <row r="42" spans="1:12" x14ac:dyDescent="0.3">
      <c r="A42">
        <v>1041</v>
      </c>
      <c r="B42" t="s">
        <v>509</v>
      </c>
      <c r="C42" t="s">
        <v>184</v>
      </c>
      <c r="D42" t="s">
        <v>336</v>
      </c>
      <c r="E42" t="s">
        <v>443</v>
      </c>
      <c r="F42" t="s">
        <v>98</v>
      </c>
      <c r="G42" s="3">
        <v>44054</v>
      </c>
      <c r="H42" s="18">
        <v>0.04</v>
      </c>
      <c r="I42" t="s">
        <v>327</v>
      </c>
      <c r="J42" t="s">
        <v>141</v>
      </c>
      <c r="L42">
        <v>98000</v>
      </c>
    </row>
    <row r="43" spans="1:12" x14ac:dyDescent="0.3">
      <c r="A43">
        <v>1042</v>
      </c>
      <c r="B43" t="s">
        <v>521</v>
      </c>
      <c r="C43" t="s">
        <v>330</v>
      </c>
      <c r="D43" t="s">
        <v>329</v>
      </c>
      <c r="E43" t="s">
        <v>445</v>
      </c>
      <c r="F43" t="s">
        <v>113</v>
      </c>
      <c r="G43" s="3">
        <v>44236</v>
      </c>
      <c r="H43" s="18">
        <v>0.03</v>
      </c>
      <c r="I43" t="s">
        <v>331</v>
      </c>
      <c r="J43" t="s">
        <v>522</v>
      </c>
      <c r="L43">
        <v>71000</v>
      </c>
    </row>
    <row r="44" spans="1:12" x14ac:dyDescent="0.3">
      <c r="A44">
        <v>1043</v>
      </c>
      <c r="B44" t="s">
        <v>506</v>
      </c>
      <c r="C44" t="s">
        <v>333</v>
      </c>
      <c r="D44" t="s">
        <v>143</v>
      </c>
      <c r="E44" t="s">
        <v>339</v>
      </c>
      <c r="F44" t="s">
        <v>98</v>
      </c>
      <c r="G44" s="3">
        <v>43638</v>
      </c>
      <c r="H44" s="18">
        <v>0.05</v>
      </c>
      <c r="I44" t="s">
        <v>334</v>
      </c>
      <c r="J44" t="s">
        <v>523</v>
      </c>
      <c r="L44">
        <v>107000</v>
      </c>
    </row>
    <row r="45" spans="1:12" x14ac:dyDescent="0.3">
      <c r="A45">
        <v>1044</v>
      </c>
      <c r="B45" t="s">
        <v>524</v>
      </c>
      <c r="C45" t="s">
        <v>344</v>
      </c>
      <c r="D45" t="s">
        <v>343</v>
      </c>
      <c r="E45" t="s">
        <v>450</v>
      </c>
      <c r="F45" t="s">
        <v>113</v>
      </c>
      <c r="G45" s="3">
        <v>44579</v>
      </c>
      <c r="H45" s="18">
        <v>0.06</v>
      </c>
      <c r="I45" t="s">
        <v>337</v>
      </c>
      <c r="J45" t="s">
        <v>525</v>
      </c>
      <c r="L45">
        <v>85000</v>
      </c>
    </row>
    <row r="46" spans="1:12" x14ac:dyDescent="0.3">
      <c r="A46">
        <v>1045</v>
      </c>
      <c r="B46" t="s">
        <v>526</v>
      </c>
      <c r="C46" t="s">
        <v>452</v>
      </c>
      <c r="D46" t="s">
        <v>175</v>
      </c>
      <c r="E46" t="s">
        <v>175</v>
      </c>
      <c r="F46" t="s">
        <v>98</v>
      </c>
      <c r="G46" s="3">
        <v>44294</v>
      </c>
      <c r="H46" s="18">
        <v>0.05</v>
      </c>
      <c r="I46" t="s">
        <v>341</v>
      </c>
      <c r="J46" t="s">
        <v>527</v>
      </c>
      <c r="L46">
        <v>90000</v>
      </c>
    </row>
    <row r="47" spans="1:12" x14ac:dyDescent="0.3">
      <c r="A47">
        <v>1046</v>
      </c>
      <c r="B47" t="s">
        <v>528</v>
      </c>
      <c r="C47" t="s">
        <v>373</v>
      </c>
      <c r="D47" t="s">
        <v>347</v>
      </c>
      <c r="E47" t="s">
        <v>347</v>
      </c>
      <c r="F47" t="s">
        <v>113</v>
      </c>
      <c r="G47" s="3">
        <v>45108</v>
      </c>
      <c r="H47" s="19">
        <v>3.5000000000000003E-2</v>
      </c>
      <c r="I47" t="s">
        <v>345</v>
      </c>
      <c r="J47" t="s">
        <v>529</v>
      </c>
      <c r="L47">
        <v>78000</v>
      </c>
    </row>
    <row r="48" spans="1:12" x14ac:dyDescent="0.3">
      <c r="A48">
        <v>1047</v>
      </c>
      <c r="B48" t="s">
        <v>530</v>
      </c>
      <c r="C48" t="s">
        <v>352</v>
      </c>
      <c r="D48" t="s">
        <v>351</v>
      </c>
      <c r="E48" t="s">
        <v>457</v>
      </c>
      <c r="F48" t="s">
        <v>98</v>
      </c>
      <c r="G48" s="3">
        <v>44076</v>
      </c>
      <c r="H48" s="18">
        <v>0.04</v>
      </c>
      <c r="I48" t="s">
        <v>349</v>
      </c>
      <c r="J48" t="s">
        <v>531</v>
      </c>
      <c r="L48">
        <v>76000</v>
      </c>
    </row>
    <row r="49" spans="1:12" x14ac:dyDescent="0.3">
      <c r="A49">
        <v>1048</v>
      </c>
      <c r="B49" t="s">
        <v>532</v>
      </c>
      <c r="C49" t="s">
        <v>129</v>
      </c>
      <c r="D49" t="s">
        <v>143</v>
      </c>
      <c r="E49" t="s">
        <v>460</v>
      </c>
      <c r="F49" t="s">
        <v>113</v>
      </c>
      <c r="G49" s="3">
        <v>43528</v>
      </c>
      <c r="H49" s="18">
        <v>0.04</v>
      </c>
      <c r="I49" t="s">
        <v>353</v>
      </c>
      <c r="J49" t="s">
        <v>533</v>
      </c>
      <c r="K49" s="3">
        <v>44974</v>
      </c>
      <c r="L49">
        <v>83000</v>
      </c>
    </row>
    <row r="50" spans="1:12" x14ac:dyDescent="0.3">
      <c r="A50">
        <v>1049</v>
      </c>
      <c r="B50" t="s">
        <v>534</v>
      </c>
      <c r="C50" t="s">
        <v>355</v>
      </c>
      <c r="D50" t="s">
        <v>336</v>
      </c>
      <c r="E50" t="s">
        <v>463</v>
      </c>
      <c r="F50" t="s">
        <v>98</v>
      </c>
      <c r="G50" s="3">
        <v>44676</v>
      </c>
      <c r="H50" s="18">
        <v>0.05</v>
      </c>
      <c r="I50" t="s">
        <v>356</v>
      </c>
      <c r="J50" t="s">
        <v>535</v>
      </c>
      <c r="L50">
        <v>94000</v>
      </c>
    </row>
    <row r="51" spans="1:12" x14ac:dyDescent="0.3">
      <c r="A51">
        <v>1050</v>
      </c>
      <c r="B51" t="s">
        <v>536</v>
      </c>
      <c r="C51" t="s">
        <v>358</v>
      </c>
      <c r="D51" t="s">
        <v>175</v>
      </c>
      <c r="E51" t="s">
        <v>175</v>
      </c>
      <c r="F51" t="s">
        <v>113</v>
      </c>
      <c r="G51" s="3">
        <v>44550</v>
      </c>
      <c r="H51" s="18">
        <v>0.04</v>
      </c>
      <c r="I51" t="s">
        <v>359</v>
      </c>
      <c r="J51" t="s">
        <v>537</v>
      </c>
      <c r="L51">
        <v>115000</v>
      </c>
    </row>
    <row r="52" spans="1:12" x14ac:dyDescent="0.3">
      <c r="A52">
        <v>1051</v>
      </c>
      <c r="B52" t="s">
        <v>538</v>
      </c>
      <c r="C52" t="s">
        <v>361</v>
      </c>
      <c r="D52" t="s">
        <v>143</v>
      </c>
      <c r="E52" t="s">
        <v>339</v>
      </c>
      <c r="F52" t="s">
        <v>98</v>
      </c>
      <c r="G52" s="3">
        <v>44934</v>
      </c>
      <c r="H52" s="18">
        <v>0.04</v>
      </c>
      <c r="I52" t="s">
        <v>362</v>
      </c>
      <c r="J52" t="s">
        <v>539</v>
      </c>
      <c r="L52">
        <v>89000</v>
      </c>
    </row>
    <row r="53" spans="1:12" x14ac:dyDescent="0.3">
      <c r="A53">
        <v>1052</v>
      </c>
      <c r="B53" t="s">
        <v>540</v>
      </c>
      <c r="C53" t="s">
        <v>364</v>
      </c>
      <c r="D53" t="s">
        <v>339</v>
      </c>
      <c r="E53" t="s">
        <v>339</v>
      </c>
      <c r="F53" t="s">
        <v>113</v>
      </c>
      <c r="G53" s="3">
        <v>43915</v>
      </c>
      <c r="H53" s="18">
        <v>0.05</v>
      </c>
      <c r="I53" t="s">
        <v>365</v>
      </c>
      <c r="J53" t="s">
        <v>541</v>
      </c>
      <c r="L53">
        <v>98000</v>
      </c>
    </row>
    <row r="54" spans="1:12" x14ac:dyDescent="0.3">
      <c r="A54">
        <v>1053</v>
      </c>
      <c r="B54" t="s">
        <v>542</v>
      </c>
      <c r="C54" t="s">
        <v>367</v>
      </c>
      <c r="D54" t="s">
        <v>343</v>
      </c>
      <c r="E54" t="s">
        <v>450</v>
      </c>
      <c r="F54" t="s">
        <v>98</v>
      </c>
      <c r="G54" s="3">
        <v>43784</v>
      </c>
      <c r="H54" s="18">
        <v>0.06</v>
      </c>
      <c r="I54" t="s">
        <v>368</v>
      </c>
      <c r="J54" t="s">
        <v>543</v>
      </c>
      <c r="L54">
        <v>93000</v>
      </c>
    </row>
    <row r="55" spans="1:12" x14ac:dyDescent="0.3">
      <c r="A55">
        <v>1054</v>
      </c>
      <c r="B55" t="s">
        <v>473</v>
      </c>
      <c r="C55" t="s">
        <v>370</v>
      </c>
      <c r="D55" t="s">
        <v>329</v>
      </c>
      <c r="E55" t="s">
        <v>445</v>
      </c>
      <c r="F55" t="s">
        <v>113</v>
      </c>
      <c r="G55" s="3">
        <v>44864</v>
      </c>
      <c r="H55" s="19">
        <v>4.4999999999999998E-2</v>
      </c>
      <c r="I55" t="s">
        <v>371</v>
      </c>
      <c r="J55" t="s">
        <v>544</v>
      </c>
      <c r="L55">
        <v>102000</v>
      </c>
    </row>
    <row r="56" spans="1:12" x14ac:dyDescent="0.3">
      <c r="A56">
        <v>1055</v>
      </c>
      <c r="B56" t="s">
        <v>545</v>
      </c>
      <c r="C56" t="s">
        <v>379</v>
      </c>
      <c r="D56" t="s">
        <v>336</v>
      </c>
      <c r="E56" t="s">
        <v>463</v>
      </c>
      <c r="F56" t="s">
        <v>98</v>
      </c>
      <c r="G56" s="3">
        <v>43946</v>
      </c>
      <c r="H56" s="18">
        <v>0.05</v>
      </c>
      <c r="I56" t="s">
        <v>374</v>
      </c>
      <c r="J56" t="s">
        <v>546</v>
      </c>
      <c r="L56">
        <v>112000</v>
      </c>
    </row>
    <row r="57" spans="1:12" x14ac:dyDescent="0.3">
      <c r="A57">
        <v>1056</v>
      </c>
      <c r="B57" t="s">
        <v>547</v>
      </c>
      <c r="C57" t="s">
        <v>142</v>
      </c>
      <c r="D57" t="s">
        <v>143</v>
      </c>
      <c r="E57" t="s">
        <v>339</v>
      </c>
      <c r="F57" t="s">
        <v>113</v>
      </c>
      <c r="G57" s="3">
        <v>44727</v>
      </c>
      <c r="H57" s="18">
        <v>0.04</v>
      </c>
      <c r="I57" t="s">
        <v>377</v>
      </c>
      <c r="J57" t="s">
        <v>548</v>
      </c>
      <c r="L57">
        <v>86000</v>
      </c>
    </row>
    <row r="58" spans="1:12" x14ac:dyDescent="0.3">
      <c r="A58">
        <v>1057</v>
      </c>
      <c r="B58" t="s">
        <v>549</v>
      </c>
      <c r="C58" t="s">
        <v>164</v>
      </c>
      <c r="D58" t="s">
        <v>336</v>
      </c>
      <c r="E58" t="s">
        <v>443</v>
      </c>
      <c r="F58" t="s">
        <v>98</v>
      </c>
      <c r="G58" s="3">
        <v>44407</v>
      </c>
      <c r="H58" s="19">
        <v>3.5000000000000003E-2</v>
      </c>
      <c r="I58" t="s">
        <v>380</v>
      </c>
      <c r="J58" t="s">
        <v>550</v>
      </c>
      <c r="L58">
        <v>98000</v>
      </c>
    </row>
    <row r="59" spans="1:12" x14ac:dyDescent="0.3">
      <c r="A59">
        <v>1058</v>
      </c>
      <c r="B59" t="s">
        <v>551</v>
      </c>
      <c r="C59" t="s">
        <v>174</v>
      </c>
      <c r="D59" t="s">
        <v>175</v>
      </c>
      <c r="E59" t="s">
        <v>175</v>
      </c>
      <c r="F59" t="s">
        <v>113</v>
      </c>
      <c r="G59" s="3">
        <v>43713</v>
      </c>
      <c r="H59" s="18">
        <v>0.04</v>
      </c>
      <c r="I59" t="s">
        <v>382</v>
      </c>
      <c r="J59" t="s">
        <v>552</v>
      </c>
      <c r="L59">
        <v>94000</v>
      </c>
    </row>
    <row r="60" spans="1:12" x14ac:dyDescent="0.3">
      <c r="A60">
        <v>1059</v>
      </c>
      <c r="B60" t="s">
        <v>553</v>
      </c>
      <c r="C60" t="s">
        <v>348</v>
      </c>
      <c r="D60" t="s">
        <v>347</v>
      </c>
      <c r="E60" t="s">
        <v>347</v>
      </c>
      <c r="F60" t="s">
        <v>98</v>
      </c>
      <c r="G60" s="3">
        <v>45299</v>
      </c>
      <c r="H60" s="18">
        <v>0.05</v>
      </c>
      <c r="I60" t="s">
        <v>384</v>
      </c>
      <c r="J60" t="s">
        <v>384</v>
      </c>
      <c r="L60">
        <v>108000</v>
      </c>
    </row>
    <row r="61" spans="1:12" x14ac:dyDescent="0.3">
      <c r="A61">
        <v>1060</v>
      </c>
      <c r="B61" t="s">
        <v>513</v>
      </c>
      <c r="C61" t="s">
        <v>376</v>
      </c>
      <c r="D61" t="s">
        <v>351</v>
      </c>
      <c r="E61" t="s">
        <v>457</v>
      </c>
      <c r="F61" t="s">
        <v>98</v>
      </c>
      <c r="G61" s="3">
        <v>44241</v>
      </c>
      <c r="H61" s="19">
        <v>4.4999999999999998E-2</v>
      </c>
      <c r="I61" t="s">
        <v>387</v>
      </c>
      <c r="J61" t="s">
        <v>554</v>
      </c>
      <c r="L61">
        <v>76000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719D-A9E1-4477-ABA9-080DDAD2E54C}">
  <dimension ref="A2:L62"/>
  <sheetViews>
    <sheetView topLeftCell="E36" workbookViewId="0">
      <selection activeCell="E2" sqref="A2:L62"/>
    </sheetView>
  </sheetViews>
  <sheetFormatPr defaultRowHeight="14.4" x14ac:dyDescent="0.3"/>
  <cols>
    <col min="1" max="1" width="20.77734375" bestFit="1" customWidth="1"/>
    <col min="2" max="2" width="14.6640625" bestFit="1" customWidth="1"/>
    <col min="3" max="3" width="28.21875" bestFit="1" customWidth="1"/>
    <col min="4" max="4" width="23.5546875" bestFit="1" customWidth="1"/>
    <col min="5" max="5" width="15.77734375" bestFit="1" customWidth="1"/>
    <col min="6" max="6" width="9.33203125" bestFit="1" customWidth="1"/>
    <col min="7" max="7" width="16.77734375" bestFit="1" customWidth="1"/>
    <col min="8" max="8" width="23.109375" bestFit="1" customWidth="1"/>
    <col min="9" max="9" width="14" bestFit="1" customWidth="1"/>
    <col min="10" max="10" width="12.44140625" bestFit="1" customWidth="1"/>
    <col min="11" max="11" width="10.5546875" bestFit="1" customWidth="1"/>
    <col min="12" max="12" width="14.77734375" bestFit="1" customWidth="1"/>
  </cols>
  <sheetData>
    <row r="2" spans="1:12" x14ac:dyDescent="0.3">
      <c r="A2" s="4" t="s">
        <v>437</v>
      </c>
      <c r="B2" s="4" t="s">
        <v>319</v>
      </c>
      <c r="C2" s="4" t="s">
        <v>323</v>
      </c>
      <c r="D2" s="4" t="s">
        <v>320</v>
      </c>
      <c r="E2" s="4" t="s">
        <v>438</v>
      </c>
      <c r="F2" s="4" t="s">
        <v>321</v>
      </c>
      <c r="G2" s="4" t="s">
        <v>324</v>
      </c>
      <c r="H2" s="4" t="s">
        <v>439</v>
      </c>
      <c r="I2" s="4" t="s">
        <v>325</v>
      </c>
      <c r="J2" s="4" t="s">
        <v>440</v>
      </c>
      <c r="K2" s="4" t="s">
        <v>441</v>
      </c>
      <c r="L2" s="4" t="s">
        <v>442</v>
      </c>
    </row>
    <row r="3" spans="1:12" x14ac:dyDescent="0.3">
      <c r="A3">
        <v>1001</v>
      </c>
      <c r="B3" t="s">
        <v>326</v>
      </c>
      <c r="C3" t="s">
        <v>184</v>
      </c>
      <c r="D3" t="s">
        <v>336</v>
      </c>
      <c r="E3" t="s">
        <v>443</v>
      </c>
      <c r="F3" t="s">
        <v>113</v>
      </c>
      <c r="G3" s="3">
        <v>43845</v>
      </c>
      <c r="H3" s="18">
        <v>0.05</v>
      </c>
      <c r="I3" t="s">
        <v>327</v>
      </c>
      <c r="J3" t="s">
        <v>99</v>
      </c>
      <c r="L3">
        <v>95000</v>
      </c>
    </row>
    <row r="4" spans="1:12" x14ac:dyDescent="0.3">
      <c r="A4">
        <v>1002</v>
      </c>
      <c r="B4" t="s">
        <v>444</v>
      </c>
      <c r="C4" t="s">
        <v>330</v>
      </c>
      <c r="D4" t="s">
        <v>329</v>
      </c>
      <c r="E4" t="s">
        <v>445</v>
      </c>
      <c r="F4" t="s">
        <v>98</v>
      </c>
      <c r="G4" s="3">
        <v>43699</v>
      </c>
      <c r="H4" s="18">
        <v>0.03</v>
      </c>
      <c r="I4" t="s">
        <v>331</v>
      </c>
      <c r="J4" t="s">
        <v>446</v>
      </c>
      <c r="K4" s="3">
        <v>44743</v>
      </c>
      <c r="L4">
        <v>75000</v>
      </c>
    </row>
    <row r="5" spans="1:12" x14ac:dyDescent="0.3">
      <c r="A5">
        <v>1003</v>
      </c>
      <c r="B5" t="s">
        <v>447</v>
      </c>
      <c r="C5" t="s">
        <v>333</v>
      </c>
      <c r="D5" t="s">
        <v>143</v>
      </c>
      <c r="E5" t="s">
        <v>339</v>
      </c>
      <c r="F5" t="s">
        <v>113</v>
      </c>
      <c r="G5" s="3">
        <v>44237</v>
      </c>
      <c r="H5" s="18">
        <v>0.04</v>
      </c>
      <c r="I5" t="s">
        <v>334</v>
      </c>
      <c r="J5" t="s">
        <v>448</v>
      </c>
      <c r="L5">
        <v>105000</v>
      </c>
    </row>
    <row r="6" spans="1:12" x14ac:dyDescent="0.3">
      <c r="A6">
        <v>1004</v>
      </c>
      <c r="B6" t="s">
        <v>449</v>
      </c>
      <c r="C6" t="s">
        <v>344</v>
      </c>
      <c r="D6" t="s">
        <v>343</v>
      </c>
      <c r="E6" t="s">
        <v>450</v>
      </c>
      <c r="F6" t="s">
        <v>98</v>
      </c>
      <c r="G6" s="3">
        <v>44140</v>
      </c>
      <c r="H6" s="18">
        <v>0.06</v>
      </c>
      <c r="I6" t="s">
        <v>337</v>
      </c>
      <c r="J6" t="s">
        <v>451</v>
      </c>
      <c r="L6">
        <v>85000</v>
      </c>
    </row>
    <row r="7" spans="1:12" x14ac:dyDescent="0.3">
      <c r="A7">
        <v>1005</v>
      </c>
      <c r="B7" t="s">
        <v>332</v>
      </c>
      <c r="C7" t="s">
        <v>452</v>
      </c>
      <c r="D7" t="s">
        <v>175</v>
      </c>
      <c r="E7" t="s">
        <v>175</v>
      </c>
      <c r="F7" t="s">
        <v>113</v>
      </c>
      <c r="G7" s="3">
        <v>43634</v>
      </c>
      <c r="H7" s="18">
        <v>0.05</v>
      </c>
      <c r="I7" t="s">
        <v>341</v>
      </c>
      <c r="J7" t="s">
        <v>453</v>
      </c>
      <c r="K7" s="3">
        <v>45031</v>
      </c>
      <c r="L7">
        <v>90000</v>
      </c>
    </row>
    <row r="8" spans="1:12" x14ac:dyDescent="0.3">
      <c r="A8">
        <v>1006</v>
      </c>
      <c r="B8" t="s">
        <v>454</v>
      </c>
      <c r="C8" t="s">
        <v>373</v>
      </c>
      <c r="D8" t="s">
        <v>347</v>
      </c>
      <c r="E8" t="s">
        <v>347</v>
      </c>
      <c r="F8" t="s">
        <v>98</v>
      </c>
      <c r="G8" s="3">
        <v>44640</v>
      </c>
      <c r="H8" s="19">
        <v>3.5000000000000003E-2</v>
      </c>
      <c r="I8" t="s">
        <v>345</v>
      </c>
      <c r="J8" t="s">
        <v>455</v>
      </c>
      <c r="L8">
        <v>80000</v>
      </c>
    </row>
    <row r="9" spans="1:12" x14ac:dyDescent="0.3">
      <c r="A9">
        <v>1007</v>
      </c>
      <c r="B9" t="s">
        <v>456</v>
      </c>
      <c r="C9" t="s">
        <v>352</v>
      </c>
      <c r="D9" t="s">
        <v>351</v>
      </c>
      <c r="E9" t="s">
        <v>457</v>
      </c>
      <c r="F9" t="s">
        <v>113</v>
      </c>
      <c r="G9" s="3">
        <v>44318</v>
      </c>
      <c r="H9" s="19">
        <v>4.4999999999999998E-2</v>
      </c>
      <c r="I9" t="s">
        <v>349</v>
      </c>
      <c r="J9" t="s">
        <v>458</v>
      </c>
      <c r="L9">
        <v>72000</v>
      </c>
    </row>
    <row r="10" spans="1:12" x14ac:dyDescent="0.3">
      <c r="A10">
        <v>1008</v>
      </c>
      <c r="B10" t="s">
        <v>459</v>
      </c>
      <c r="C10" t="s">
        <v>129</v>
      </c>
      <c r="D10" t="s">
        <v>143</v>
      </c>
      <c r="E10" t="s">
        <v>460</v>
      </c>
      <c r="F10" t="s">
        <v>98</v>
      </c>
      <c r="G10" s="3">
        <v>44066</v>
      </c>
      <c r="H10" s="18">
        <v>0.04</v>
      </c>
      <c r="I10" t="s">
        <v>353</v>
      </c>
      <c r="J10" t="s">
        <v>461</v>
      </c>
      <c r="K10" s="3">
        <v>44895</v>
      </c>
      <c r="L10">
        <v>82000</v>
      </c>
    </row>
    <row r="11" spans="1:12" x14ac:dyDescent="0.3">
      <c r="A11">
        <v>1009</v>
      </c>
      <c r="B11" t="s">
        <v>462</v>
      </c>
      <c r="C11" t="s">
        <v>355</v>
      </c>
      <c r="D11" t="s">
        <v>336</v>
      </c>
      <c r="E11" t="s">
        <v>463</v>
      </c>
      <c r="F11" t="s">
        <v>113</v>
      </c>
      <c r="G11" s="3">
        <v>43713</v>
      </c>
      <c r="H11" s="18">
        <v>0.06</v>
      </c>
      <c r="I11" t="s">
        <v>356</v>
      </c>
      <c r="J11" t="s">
        <v>464</v>
      </c>
      <c r="L11">
        <v>95000</v>
      </c>
    </row>
    <row r="12" spans="1:12" x14ac:dyDescent="0.3">
      <c r="A12">
        <v>1010</v>
      </c>
      <c r="B12" t="s">
        <v>465</v>
      </c>
      <c r="C12" t="s">
        <v>358</v>
      </c>
      <c r="D12" t="s">
        <v>175</v>
      </c>
      <c r="E12" t="s">
        <v>175</v>
      </c>
      <c r="F12" t="s">
        <v>98</v>
      </c>
      <c r="G12" s="3">
        <v>45213</v>
      </c>
      <c r="H12" s="19">
        <v>3.5000000000000003E-2</v>
      </c>
      <c r="I12" t="s">
        <v>359</v>
      </c>
      <c r="J12" t="s">
        <v>466</v>
      </c>
      <c r="L12">
        <v>110000</v>
      </c>
    </row>
    <row r="13" spans="1:12" x14ac:dyDescent="0.3">
      <c r="A13">
        <v>1011</v>
      </c>
      <c r="B13" t="s">
        <v>467</v>
      </c>
      <c r="C13" t="s">
        <v>361</v>
      </c>
      <c r="D13" t="s">
        <v>143</v>
      </c>
      <c r="E13" t="s">
        <v>339</v>
      </c>
      <c r="F13" t="s">
        <v>98</v>
      </c>
      <c r="G13" s="3">
        <v>44530</v>
      </c>
      <c r="H13" s="18">
        <v>0.04</v>
      </c>
      <c r="I13" t="s">
        <v>362</v>
      </c>
      <c r="J13" t="s">
        <v>468</v>
      </c>
      <c r="L13">
        <v>88000</v>
      </c>
    </row>
    <row r="14" spans="1:12" x14ac:dyDescent="0.3">
      <c r="A14">
        <v>1012</v>
      </c>
      <c r="B14" t="s">
        <v>469</v>
      </c>
      <c r="C14" t="s">
        <v>364</v>
      </c>
      <c r="D14" t="s">
        <v>339</v>
      </c>
      <c r="E14" t="s">
        <v>339</v>
      </c>
      <c r="F14" t="s">
        <v>113</v>
      </c>
      <c r="G14" s="3">
        <v>44177</v>
      </c>
      <c r="H14" s="18">
        <v>0.05</v>
      </c>
      <c r="I14" t="s">
        <v>365</v>
      </c>
      <c r="J14" t="s">
        <v>470</v>
      </c>
      <c r="K14" s="3">
        <v>45376</v>
      </c>
      <c r="L14">
        <v>100000</v>
      </c>
    </row>
    <row r="15" spans="1:12" x14ac:dyDescent="0.3">
      <c r="A15">
        <v>1013</v>
      </c>
      <c r="B15" t="s">
        <v>471</v>
      </c>
      <c r="C15" t="s">
        <v>367</v>
      </c>
      <c r="D15" t="s">
        <v>343</v>
      </c>
      <c r="E15" t="s">
        <v>450</v>
      </c>
      <c r="F15" t="s">
        <v>98</v>
      </c>
      <c r="G15" s="3">
        <v>44569</v>
      </c>
      <c r="H15" s="18">
        <v>0.03</v>
      </c>
      <c r="I15" t="s">
        <v>368</v>
      </c>
      <c r="J15" t="s">
        <v>472</v>
      </c>
      <c r="L15">
        <v>92000</v>
      </c>
    </row>
    <row r="16" spans="1:12" x14ac:dyDescent="0.3">
      <c r="A16">
        <v>1014</v>
      </c>
      <c r="B16" t="s">
        <v>473</v>
      </c>
      <c r="C16" t="s">
        <v>370</v>
      </c>
      <c r="D16" t="s">
        <v>329</v>
      </c>
      <c r="E16" t="s">
        <v>445</v>
      </c>
      <c r="F16" t="s">
        <v>113</v>
      </c>
      <c r="G16" s="3">
        <v>45339</v>
      </c>
      <c r="H16" s="19">
        <v>4.4999999999999998E-2</v>
      </c>
      <c r="I16" t="s">
        <v>371</v>
      </c>
      <c r="J16" t="s">
        <v>474</v>
      </c>
      <c r="L16">
        <v>98000</v>
      </c>
    </row>
    <row r="17" spans="1:12" x14ac:dyDescent="0.3">
      <c r="A17">
        <v>1015</v>
      </c>
      <c r="B17" t="s">
        <v>475</v>
      </c>
      <c r="C17" t="s">
        <v>379</v>
      </c>
      <c r="D17" t="s">
        <v>336</v>
      </c>
      <c r="E17" t="s">
        <v>463</v>
      </c>
      <c r="F17" t="s">
        <v>98</v>
      </c>
      <c r="G17" s="3">
        <v>43915</v>
      </c>
      <c r="H17" s="18">
        <v>0.05</v>
      </c>
      <c r="I17" t="s">
        <v>374</v>
      </c>
      <c r="J17" t="s">
        <v>476</v>
      </c>
      <c r="L17">
        <v>105000</v>
      </c>
    </row>
    <row r="18" spans="1:12" x14ac:dyDescent="0.3">
      <c r="A18">
        <v>1016</v>
      </c>
      <c r="B18" t="s">
        <v>477</v>
      </c>
      <c r="C18" t="s">
        <v>142</v>
      </c>
      <c r="D18" t="s">
        <v>143</v>
      </c>
      <c r="E18" t="s">
        <v>339</v>
      </c>
      <c r="F18" t="s">
        <v>113</v>
      </c>
      <c r="G18" s="3">
        <v>43564</v>
      </c>
      <c r="H18" s="18">
        <v>0.04</v>
      </c>
      <c r="I18" t="s">
        <v>377</v>
      </c>
      <c r="J18" t="s">
        <v>478</v>
      </c>
      <c r="K18" s="3">
        <v>44907</v>
      </c>
      <c r="L18">
        <v>82000</v>
      </c>
    </row>
    <row r="19" spans="1:12" x14ac:dyDescent="0.3">
      <c r="A19">
        <v>1017</v>
      </c>
      <c r="B19" t="s">
        <v>479</v>
      </c>
      <c r="C19" t="s">
        <v>164</v>
      </c>
      <c r="D19" t="s">
        <v>336</v>
      </c>
      <c r="E19" t="s">
        <v>443</v>
      </c>
      <c r="F19" t="s">
        <v>98</v>
      </c>
      <c r="G19" s="3">
        <v>44697</v>
      </c>
      <c r="H19" s="19">
        <v>3.5000000000000003E-2</v>
      </c>
      <c r="I19" t="s">
        <v>380</v>
      </c>
      <c r="J19" t="s">
        <v>480</v>
      </c>
      <c r="L19">
        <v>90000</v>
      </c>
    </row>
    <row r="20" spans="1:12" x14ac:dyDescent="0.3">
      <c r="A20">
        <v>1018</v>
      </c>
      <c r="B20" t="s">
        <v>481</v>
      </c>
      <c r="C20" t="s">
        <v>174</v>
      </c>
      <c r="D20" t="s">
        <v>175</v>
      </c>
      <c r="E20" t="s">
        <v>175</v>
      </c>
      <c r="F20" t="s">
        <v>113</v>
      </c>
      <c r="G20" s="3">
        <v>45465</v>
      </c>
      <c r="H20" s="18">
        <v>0.04</v>
      </c>
      <c r="I20" t="s">
        <v>382</v>
      </c>
      <c r="J20" t="s">
        <v>482</v>
      </c>
      <c r="L20">
        <v>95000</v>
      </c>
    </row>
    <row r="21" spans="1:12" x14ac:dyDescent="0.3">
      <c r="A21">
        <v>1019</v>
      </c>
      <c r="B21" t="s">
        <v>483</v>
      </c>
      <c r="C21" t="s">
        <v>348</v>
      </c>
      <c r="D21" t="s">
        <v>347</v>
      </c>
      <c r="E21" t="s">
        <v>347</v>
      </c>
      <c r="F21" t="s">
        <v>98</v>
      </c>
      <c r="G21" s="3">
        <v>43676</v>
      </c>
      <c r="H21" s="18">
        <v>0.05</v>
      </c>
      <c r="I21" t="s">
        <v>384</v>
      </c>
      <c r="J21" t="s">
        <v>384</v>
      </c>
      <c r="K21" s="3">
        <v>45174</v>
      </c>
      <c r="L21">
        <v>110000</v>
      </c>
    </row>
    <row r="22" spans="1:12" x14ac:dyDescent="0.3">
      <c r="A22">
        <v>1020</v>
      </c>
      <c r="B22" t="s">
        <v>484</v>
      </c>
      <c r="C22" t="s">
        <v>376</v>
      </c>
      <c r="D22" t="s">
        <v>351</v>
      </c>
      <c r="E22" t="s">
        <v>457</v>
      </c>
      <c r="F22" t="s">
        <v>113</v>
      </c>
      <c r="G22" s="3">
        <v>44413</v>
      </c>
      <c r="H22" s="19">
        <v>4.4999999999999998E-2</v>
      </c>
      <c r="I22" t="s">
        <v>387</v>
      </c>
      <c r="J22" t="s">
        <v>485</v>
      </c>
      <c r="L22">
        <v>78000</v>
      </c>
    </row>
    <row r="23" spans="1:12" x14ac:dyDescent="0.3">
      <c r="A23">
        <v>1021</v>
      </c>
      <c r="B23" t="s">
        <v>486</v>
      </c>
      <c r="C23" t="s">
        <v>184</v>
      </c>
      <c r="D23" t="s">
        <v>336</v>
      </c>
      <c r="E23" t="s">
        <v>443</v>
      </c>
      <c r="F23" t="s">
        <v>98</v>
      </c>
      <c r="G23" s="3">
        <v>44806</v>
      </c>
      <c r="H23" s="18">
        <v>0.04</v>
      </c>
      <c r="I23" t="s">
        <v>327</v>
      </c>
      <c r="J23" t="s">
        <v>114</v>
      </c>
      <c r="L23">
        <v>100000</v>
      </c>
    </row>
    <row r="24" spans="1:12" x14ac:dyDescent="0.3">
      <c r="A24">
        <v>1022</v>
      </c>
      <c r="B24" t="s">
        <v>487</v>
      </c>
      <c r="C24" t="s">
        <v>330</v>
      </c>
      <c r="D24" t="s">
        <v>329</v>
      </c>
      <c r="E24" t="s">
        <v>445</v>
      </c>
      <c r="F24" t="s">
        <v>113</v>
      </c>
      <c r="G24" s="3">
        <v>43838</v>
      </c>
      <c r="H24" s="18">
        <v>0.03</v>
      </c>
      <c r="I24" t="s">
        <v>331</v>
      </c>
      <c r="J24" t="s">
        <v>488</v>
      </c>
      <c r="L24">
        <v>72000</v>
      </c>
    </row>
    <row r="25" spans="1:12" x14ac:dyDescent="0.3">
      <c r="A25">
        <v>1023</v>
      </c>
      <c r="B25" t="s">
        <v>489</v>
      </c>
      <c r="C25" t="s">
        <v>333</v>
      </c>
      <c r="D25" t="s">
        <v>143</v>
      </c>
      <c r="E25" t="s">
        <v>339</v>
      </c>
      <c r="F25" t="s">
        <v>98</v>
      </c>
      <c r="G25" s="3">
        <v>43819</v>
      </c>
      <c r="H25" s="18">
        <v>0.05</v>
      </c>
      <c r="I25" t="s">
        <v>334</v>
      </c>
      <c r="J25" t="s">
        <v>490</v>
      </c>
      <c r="L25">
        <v>105000</v>
      </c>
    </row>
    <row r="26" spans="1:12" x14ac:dyDescent="0.3">
      <c r="A26">
        <v>1024</v>
      </c>
      <c r="B26" t="s">
        <v>491</v>
      </c>
      <c r="C26" t="s">
        <v>344</v>
      </c>
      <c r="D26" t="s">
        <v>343</v>
      </c>
      <c r="E26" t="s">
        <v>450</v>
      </c>
      <c r="F26" t="s">
        <v>113</v>
      </c>
      <c r="G26" s="3">
        <v>45137</v>
      </c>
      <c r="H26" s="18">
        <v>0.06</v>
      </c>
      <c r="I26" t="s">
        <v>337</v>
      </c>
      <c r="J26" t="s">
        <v>492</v>
      </c>
      <c r="L26">
        <v>87000</v>
      </c>
    </row>
    <row r="27" spans="1:12" x14ac:dyDescent="0.3">
      <c r="A27">
        <v>1025</v>
      </c>
      <c r="B27" t="s">
        <v>493</v>
      </c>
      <c r="C27" t="s">
        <v>452</v>
      </c>
      <c r="D27" t="s">
        <v>175</v>
      </c>
      <c r="E27" t="s">
        <v>175</v>
      </c>
      <c r="F27" t="s">
        <v>98</v>
      </c>
      <c r="G27" s="3">
        <v>44778</v>
      </c>
      <c r="H27" s="18">
        <v>0.05</v>
      </c>
      <c r="I27" t="s">
        <v>341</v>
      </c>
      <c r="J27" t="s">
        <v>494</v>
      </c>
      <c r="L27">
        <v>92000</v>
      </c>
    </row>
    <row r="28" spans="1:12" x14ac:dyDescent="0.3">
      <c r="A28">
        <v>1026</v>
      </c>
      <c r="B28" t="s">
        <v>495</v>
      </c>
      <c r="C28" t="s">
        <v>373</v>
      </c>
      <c r="D28" t="s">
        <v>347</v>
      </c>
      <c r="E28" t="s">
        <v>347</v>
      </c>
      <c r="F28" t="s">
        <v>113</v>
      </c>
      <c r="G28" s="3">
        <v>44259</v>
      </c>
      <c r="H28" s="18">
        <v>0.04</v>
      </c>
      <c r="I28" t="s">
        <v>345</v>
      </c>
      <c r="J28" t="s">
        <v>496</v>
      </c>
      <c r="L28">
        <v>79000</v>
      </c>
    </row>
    <row r="29" spans="1:12" x14ac:dyDescent="0.3">
      <c r="A29">
        <v>1027</v>
      </c>
      <c r="B29" t="s">
        <v>459</v>
      </c>
      <c r="C29" t="s">
        <v>352</v>
      </c>
      <c r="D29" t="s">
        <v>351</v>
      </c>
      <c r="E29" t="s">
        <v>457</v>
      </c>
      <c r="F29" t="s">
        <v>98</v>
      </c>
      <c r="G29" s="3">
        <v>43979</v>
      </c>
      <c r="H29" s="19">
        <v>4.4999999999999998E-2</v>
      </c>
      <c r="I29" t="s">
        <v>349</v>
      </c>
      <c r="J29" t="s">
        <v>497</v>
      </c>
      <c r="L29">
        <v>75000</v>
      </c>
    </row>
    <row r="30" spans="1:12" x14ac:dyDescent="0.3">
      <c r="A30">
        <v>1028</v>
      </c>
      <c r="B30" t="s">
        <v>498</v>
      </c>
      <c r="C30" t="s">
        <v>129</v>
      </c>
      <c r="D30" t="s">
        <v>143</v>
      </c>
      <c r="E30" t="s">
        <v>460</v>
      </c>
      <c r="F30" t="s">
        <v>113</v>
      </c>
      <c r="G30" s="3">
        <v>43768</v>
      </c>
      <c r="H30" s="19">
        <v>3.5000000000000003E-2</v>
      </c>
      <c r="I30" t="s">
        <v>353</v>
      </c>
      <c r="J30" t="s">
        <v>499</v>
      </c>
      <c r="K30" s="3">
        <v>45428</v>
      </c>
      <c r="L30">
        <v>82000</v>
      </c>
    </row>
    <row r="31" spans="1:12" x14ac:dyDescent="0.3">
      <c r="A31">
        <v>1029</v>
      </c>
      <c r="B31" t="s">
        <v>500</v>
      </c>
      <c r="C31" t="s">
        <v>355</v>
      </c>
      <c r="D31" t="s">
        <v>336</v>
      </c>
      <c r="E31" t="s">
        <v>463</v>
      </c>
      <c r="F31" t="s">
        <v>98</v>
      </c>
      <c r="G31" s="3">
        <v>44880</v>
      </c>
      <c r="H31" s="18">
        <v>0.05</v>
      </c>
      <c r="I31" t="s">
        <v>356</v>
      </c>
      <c r="J31" t="s">
        <v>501</v>
      </c>
      <c r="L31">
        <v>96000</v>
      </c>
    </row>
    <row r="32" spans="1:12" x14ac:dyDescent="0.3">
      <c r="A32">
        <v>1030</v>
      </c>
      <c r="B32" t="s">
        <v>502</v>
      </c>
      <c r="C32" t="s">
        <v>358</v>
      </c>
      <c r="D32" t="s">
        <v>175</v>
      </c>
      <c r="E32" t="s">
        <v>175</v>
      </c>
      <c r="F32" t="s">
        <v>98</v>
      </c>
      <c r="G32" s="3">
        <v>44311</v>
      </c>
      <c r="H32" s="18">
        <v>0.04</v>
      </c>
      <c r="I32" t="s">
        <v>359</v>
      </c>
      <c r="J32" t="s">
        <v>503</v>
      </c>
      <c r="L32">
        <v>112000</v>
      </c>
    </row>
    <row r="33" spans="1:12" x14ac:dyDescent="0.3">
      <c r="A33">
        <v>1031</v>
      </c>
      <c r="B33" t="s">
        <v>504</v>
      </c>
      <c r="C33" t="s">
        <v>361</v>
      </c>
      <c r="D33" t="s">
        <v>143</v>
      </c>
      <c r="E33" t="s">
        <v>339</v>
      </c>
      <c r="F33" t="s">
        <v>113</v>
      </c>
      <c r="G33" s="3">
        <v>43997</v>
      </c>
      <c r="H33" s="18">
        <v>0.04</v>
      </c>
      <c r="I33" t="s">
        <v>362</v>
      </c>
      <c r="J33" t="s">
        <v>505</v>
      </c>
      <c r="L33">
        <v>86000</v>
      </c>
    </row>
    <row r="34" spans="1:12" x14ac:dyDescent="0.3">
      <c r="A34">
        <v>1032</v>
      </c>
      <c r="B34" t="s">
        <v>506</v>
      </c>
      <c r="C34" t="s">
        <v>364</v>
      </c>
      <c r="D34" t="s">
        <v>339</v>
      </c>
      <c r="E34" t="s">
        <v>339</v>
      </c>
      <c r="F34" t="s">
        <v>98</v>
      </c>
      <c r="G34" s="3">
        <v>43510</v>
      </c>
      <c r="H34" s="18">
        <v>0.05</v>
      </c>
      <c r="I34" t="s">
        <v>365</v>
      </c>
      <c r="J34" t="s">
        <v>507</v>
      </c>
      <c r="K34" s="3">
        <v>45005</v>
      </c>
      <c r="L34">
        <v>102000</v>
      </c>
    </row>
    <row r="35" spans="1:12" x14ac:dyDescent="0.3">
      <c r="A35">
        <v>1033</v>
      </c>
      <c r="B35" t="s">
        <v>366</v>
      </c>
      <c r="C35" t="s">
        <v>367</v>
      </c>
      <c r="D35" t="s">
        <v>343</v>
      </c>
      <c r="E35" t="s">
        <v>450</v>
      </c>
      <c r="F35" t="s">
        <v>113</v>
      </c>
      <c r="G35" s="3">
        <v>44743</v>
      </c>
      <c r="H35" s="19">
        <v>3.5000000000000003E-2</v>
      </c>
      <c r="I35" t="s">
        <v>368</v>
      </c>
      <c r="J35" t="s">
        <v>508</v>
      </c>
      <c r="L35">
        <v>94000</v>
      </c>
    </row>
    <row r="36" spans="1:12" x14ac:dyDescent="0.3">
      <c r="A36">
        <v>1034</v>
      </c>
      <c r="B36" t="s">
        <v>509</v>
      </c>
      <c r="C36" t="s">
        <v>370</v>
      </c>
      <c r="D36" t="s">
        <v>329</v>
      </c>
      <c r="E36" t="s">
        <v>445</v>
      </c>
      <c r="F36" t="s">
        <v>98</v>
      </c>
      <c r="G36" s="3">
        <v>45537</v>
      </c>
      <c r="H36" s="18">
        <v>0.04</v>
      </c>
      <c r="I36" t="s">
        <v>371</v>
      </c>
      <c r="J36" t="s">
        <v>510</v>
      </c>
      <c r="L36">
        <v>100000</v>
      </c>
    </row>
    <row r="37" spans="1:12" x14ac:dyDescent="0.3">
      <c r="A37">
        <v>1035</v>
      </c>
      <c r="B37" t="s">
        <v>511</v>
      </c>
      <c r="C37" t="s">
        <v>379</v>
      </c>
      <c r="D37" t="s">
        <v>336</v>
      </c>
      <c r="E37" t="s">
        <v>463</v>
      </c>
      <c r="F37" t="s">
        <v>113</v>
      </c>
      <c r="G37" s="3">
        <v>44533</v>
      </c>
      <c r="H37" s="18">
        <v>0.05</v>
      </c>
      <c r="I37" t="s">
        <v>374</v>
      </c>
      <c r="J37" t="s">
        <v>512</v>
      </c>
      <c r="L37">
        <v>110000</v>
      </c>
    </row>
    <row r="38" spans="1:12" x14ac:dyDescent="0.3">
      <c r="A38">
        <v>1036</v>
      </c>
      <c r="B38" t="s">
        <v>513</v>
      </c>
      <c r="C38" t="s">
        <v>142</v>
      </c>
      <c r="D38" t="s">
        <v>143</v>
      </c>
      <c r="E38" t="s">
        <v>339</v>
      </c>
      <c r="F38" t="s">
        <v>98</v>
      </c>
      <c r="G38" s="3">
        <v>44944</v>
      </c>
      <c r="H38" s="18">
        <v>0.04</v>
      </c>
      <c r="I38" t="s">
        <v>377</v>
      </c>
      <c r="J38" t="s">
        <v>514</v>
      </c>
      <c r="L38">
        <v>84000</v>
      </c>
    </row>
    <row r="39" spans="1:12" x14ac:dyDescent="0.3">
      <c r="A39">
        <v>1037</v>
      </c>
      <c r="B39" t="s">
        <v>515</v>
      </c>
      <c r="C39" t="s">
        <v>164</v>
      </c>
      <c r="D39" t="s">
        <v>336</v>
      </c>
      <c r="E39" t="s">
        <v>443</v>
      </c>
      <c r="F39" t="s">
        <v>98</v>
      </c>
      <c r="G39" s="3">
        <v>44601</v>
      </c>
      <c r="H39" s="19">
        <v>3.5000000000000003E-2</v>
      </c>
      <c r="I39" t="s">
        <v>380</v>
      </c>
      <c r="J39" t="s">
        <v>516</v>
      </c>
      <c r="L39">
        <v>96000</v>
      </c>
    </row>
    <row r="40" spans="1:12" x14ac:dyDescent="0.3">
      <c r="A40">
        <v>1038</v>
      </c>
      <c r="B40" t="s">
        <v>517</v>
      </c>
      <c r="C40" t="s">
        <v>174</v>
      </c>
      <c r="D40" t="s">
        <v>175</v>
      </c>
      <c r="E40" t="s">
        <v>175</v>
      </c>
      <c r="F40" t="s">
        <v>113</v>
      </c>
      <c r="G40" s="3">
        <v>43910</v>
      </c>
      <c r="H40" s="18">
        <v>0.04</v>
      </c>
      <c r="I40" t="s">
        <v>382</v>
      </c>
      <c r="J40" t="s">
        <v>518</v>
      </c>
      <c r="L40">
        <v>92000</v>
      </c>
    </row>
    <row r="41" spans="1:12" x14ac:dyDescent="0.3">
      <c r="A41">
        <v>1039</v>
      </c>
      <c r="B41" t="s">
        <v>369</v>
      </c>
      <c r="C41" t="s">
        <v>348</v>
      </c>
      <c r="D41" t="s">
        <v>347</v>
      </c>
      <c r="E41" t="s">
        <v>347</v>
      </c>
      <c r="F41" t="s">
        <v>98</v>
      </c>
      <c r="G41" s="3">
        <v>43483</v>
      </c>
      <c r="H41" s="18">
        <v>0.05</v>
      </c>
      <c r="I41" t="s">
        <v>384</v>
      </c>
      <c r="J41" t="s">
        <v>384</v>
      </c>
      <c r="K41" s="3">
        <v>44809</v>
      </c>
      <c r="L41">
        <v>105000</v>
      </c>
    </row>
    <row r="42" spans="1:12" x14ac:dyDescent="0.3">
      <c r="A42">
        <v>1040</v>
      </c>
      <c r="B42" t="s">
        <v>519</v>
      </c>
      <c r="C42" t="s">
        <v>376</v>
      </c>
      <c r="D42" t="s">
        <v>351</v>
      </c>
      <c r="E42" t="s">
        <v>457</v>
      </c>
      <c r="F42" t="s">
        <v>113</v>
      </c>
      <c r="G42" s="3">
        <v>45024</v>
      </c>
      <c r="H42" s="19">
        <v>4.4999999999999998E-2</v>
      </c>
      <c r="I42" t="s">
        <v>387</v>
      </c>
      <c r="J42" t="s">
        <v>520</v>
      </c>
      <c r="L42">
        <v>77000</v>
      </c>
    </row>
    <row r="43" spans="1:12" x14ac:dyDescent="0.3">
      <c r="A43">
        <v>1041</v>
      </c>
      <c r="B43" t="s">
        <v>509</v>
      </c>
      <c r="C43" t="s">
        <v>184</v>
      </c>
      <c r="D43" t="s">
        <v>336</v>
      </c>
      <c r="E43" t="s">
        <v>443</v>
      </c>
      <c r="F43" t="s">
        <v>98</v>
      </c>
      <c r="G43" s="3">
        <v>44054</v>
      </c>
      <c r="H43" s="18">
        <v>0.04</v>
      </c>
      <c r="I43" t="s">
        <v>327</v>
      </c>
      <c r="J43" t="s">
        <v>141</v>
      </c>
      <c r="L43">
        <v>98000</v>
      </c>
    </row>
    <row r="44" spans="1:12" x14ac:dyDescent="0.3">
      <c r="A44">
        <v>1042</v>
      </c>
      <c r="B44" t="s">
        <v>521</v>
      </c>
      <c r="C44" t="s">
        <v>330</v>
      </c>
      <c r="D44" t="s">
        <v>329</v>
      </c>
      <c r="E44" t="s">
        <v>445</v>
      </c>
      <c r="F44" t="s">
        <v>113</v>
      </c>
      <c r="G44" s="3">
        <v>44236</v>
      </c>
      <c r="H44" s="18">
        <v>0.03</v>
      </c>
      <c r="I44" t="s">
        <v>331</v>
      </c>
      <c r="J44" t="s">
        <v>522</v>
      </c>
      <c r="L44">
        <v>71000</v>
      </c>
    </row>
    <row r="45" spans="1:12" x14ac:dyDescent="0.3">
      <c r="A45">
        <v>1043</v>
      </c>
      <c r="B45" t="s">
        <v>506</v>
      </c>
      <c r="C45" t="s">
        <v>333</v>
      </c>
      <c r="D45" t="s">
        <v>143</v>
      </c>
      <c r="E45" t="s">
        <v>339</v>
      </c>
      <c r="F45" t="s">
        <v>98</v>
      </c>
      <c r="G45" s="3">
        <v>43638</v>
      </c>
      <c r="H45" s="18">
        <v>0.05</v>
      </c>
      <c r="I45" t="s">
        <v>334</v>
      </c>
      <c r="J45" t="s">
        <v>523</v>
      </c>
      <c r="L45">
        <v>107000</v>
      </c>
    </row>
    <row r="46" spans="1:12" x14ac:dyDescent="0.3">
      <c r="A46">
        <v>1044</v>
      </c>
      <c r="B46" t="s">
        <v>524</v>
      </c>
      <c r="C46" t="s">
        <v>344</v>
      </c>
      <c r="D46" t="s">
        <v>343</v>
      </c>
      <c r="E46" t="s">
        <v>450</v>
      </c>
      <c r="F46" t="s">
        <v>113</v>
      </c>
      <c r="G46" s="3">
        <v>44579</v>
      </c>
      <c r="H46" s="18">
        <v>0.06</v>
      </c>
      <c r="I46" t="s">
        <v>337</v>
      </c>
      <c r="J46" t="s">
        <v>525</v>
      </c>
      <c r="L46">
        <v>85000</v>
      </c>
    </row>
    <row r="47" spans="1:12" x14ac:dyDescent="0.3">
      <c r="A47">
        <v>1045</v>
      </c>
      <c r="B47" t="s">
        <v>526</v>
      </c>
      <c r="C47" t="s">
        <v>452</v>
      </c>
      <c r="D47" t="s">
        <v>175</v>
      </c>
      <c r="E47" t="s">
        <v>175</v>
      </c>
      <c r="F47" t="s">
        <v>98</v>
      </c>
      <c r="G47" s="3">
        <v>44294</v>
      </c>
      <c r="H47" s="18">
        <v>0.05</v>
      </c>
      <c r="I47" t="s">
        <v>341</v>
      </c>
      <c r="J47" t="s">
        <v>527</v>
      </c>
      <c r="L47">
        <v>90000</v>
      </c>
    </row>
    <row r="48" spans="1:12" x14ac:dyDescent="0.3">
      <c r="A48">
        <v>1046</v>
      </c>
      <c r="B48" t="s">
        <v>528</v>
      </c>
      <c r="C48" t="s">
        <v>373</v>
      </c>
      <c r="D48" t="s">
        <v>347</v>
      </c>
      <c r="E48" t="s">
        <v>347</v>
      </c>
      <c r="F48" t="s">
        <v>113</v>
      </c>
      <c r="G48" s="3">
        <v>45108</v>
      </c>
      <c r="H48" s="19">
        <v>3.5000000000000003E-2</v>
      </c>
      <c r="I48" t="s">
        <v>345</v>
      </c>
      <c r="J48" t="s">
        <v>529</v>
      </c>
      <c r="L48">
        <v>78000</v>
      </c>
    </row>
    <row r="49" spans="1:12" x14ac:dyDescent="0.3">
      <c r="A49">
        <v>1047</v>
      </c>
      <c r="B49" t="s">
        <v>530</v>
      </c>
      <c r="C49" t="s">
        <v>352</v>
      </c>
      <c r="D49" t="s">
        <v>351</v>
      </c>
      <c r="E49" t="s">
        <v>457</v>
      </c>
      <c r="F49" t="s">
        <v>98</v>
      </c>
      <c r="G49" s="3">
        <v>44076</v>
      </c>
      <c r="H49" s="18">
        <v>0.04</v>
      </c>
      <c r="I49" t="s">
        <v>349</v>
      </c>
      <c r="J49" t="s">
        <v>531</v>
      </c>
      <c r="L49">
        <v>76000</v>
      </c>
    </row>
    <row r="50" spans="1:12" x14ac:dyDescent="0.3">
      <c r="A50">
        <v>1048</v>
      </c>
      <c r="B50" t="s">
        <v>532</v>
      </c>
      <c r="C50" t="s">
        <v>129</v>
      </c>
      <c r="D50" t="s">
        <v>143</v>
      </c>
      <c r="E50" t="s">
        <v>460</v>
      </c>
      <c r="F50" t="s">
        <v>113</v>
      </c>
      <c r="G50" s="3">
        <v>43528</v>
      </c>
      <c r="H50" s="18">
        <v>0.04</v>
      </c>
      <c r="I50" t="s">
        <v>353</v>
      </c>
      <c r="J50" t="s">
        <v>533</v>
      </c>
      <c r="K50" s="3">
        <v>44974</v>
      </c>
      <c r="L50">
        <v>83000</v>
      </c>
    </row>
    <row r="51" spans="1:12" x14ac:dyDescent="0.3">
      <c r="A51">
        <v>1049</v>
      </c>
      <c r="B51" t="s">
        <v>534</v>
      </c>
      <c r="C51" t="s">
        <v>355</v>
      </c>
      <c r="D51" t="s">
        <v>336</v>
      </c>
      <c r="E51" t="s">
        <v>463</v>
      </c>
      <c r="F51" t="s">
        <v>98</v>
      </c>
      <c r="G51" s="3">
        <v>44676</v>
      </c>
      <c r="H51" s="18">
        <v>0.05</v>
      </c>
      <c r="I51" t="s">
        <v>356</v>
      </c>
      <c r="J51" t="s">
        <v>535</v>
      </c>
      <c r="L51">
        <v>94000</v>
      </c>
    </row>
    <row r="52" spans="1:12" x14ac:dyDescent="0.3">
      <c r="A52">
        <v>1050</v>
      </c>
      <c r="B52" t="s">
        <v>536</v>
      </c>
      <c r="C52" t="s">
        <v>358</v>
      </c>
      <c r="D52" t="s">
        <v>175</v>
      </c>
      <c r="E52" t="s">
        <v>175</v>
      </c>
      <c r="F52" t="s">
        <v>113</v>
      </c>
      <c r="G52" s="3">
        <v>44550</v>
      </c>
      <c r="H52" s="18">
        <v>0.04</v>
      </c>
      <c r="I52" t="s">
        <v>359</v>
      </c>
      <c r="J52" t="s">
        <v>537</v>
      </c>
      <c r="L52">
        <v>115000</v>
      </c>
    </row>
    <row r="53" spans="1:12" x14ac:dyDescent="0.3">
      <c r="A53">
        <v>1051</v>
      </c>
      <c r="B53" t="s">
        <v>538</v>
      </c>
      <c r="C53" t="s">
        <v>361</v>
      </c>
      <c r="D53" t="s">
        <v>143</v>
      </c>
      <c r="E53" t="s">
        <v>339</v>
      </c>
      <c r="F53" t="s">
        <v>98</v>
      </c>
      <c r="G53" s="3">
        <v>44934</v>
      </c>
      <c r="H53" s="18">
        <v>0.04</v>
      </c>
      <c r="I53" t="s">
        <v>362</v>
      </c>
      <c r="J53" t="s">
        <v>539</v>
      </c>
      <c r="L53">
        <v>89000</v>
      </c>
    </row>
    <row r="54" spans="1:12" x14ac:dyDescent="0.3">
      <c r="A54">
        <v>1052</v>
      </c>
      <c r="B54" t="s">
        <v>540</v>
      </c>
      <c r="C54" t="s">
        <v>364</v>
      </c>
      <c r="D54" t="s">
        <v>339</v>
      </c>
      <c r="E54" t="s">
        <v>339</v>
      </c>
      <c r="F54" t="s">
        <v>113</v>
      </c>
      <c r="G54" s="3">
        <v>43915</v>
      </c>
      <c r="H54" s="18">
        <v>0.05</v>
      </c>
      <c r="I54" t="s">
        <v>365</v>
      </c>
      <c r="J54" t="s">
        <v>541</v>
      </c>
      <c r="L54">
        <v>98000</v>
      </c>
    </row>
    <row r="55" spans="1:12" x14ac:dyDescent="0.3">
      <c r="A55">
        <v>1053</v>
      </c>
      <c r="B55" t="s">
        <v>542</v>
      </c>
      <c r="C55" t="s">
        <v>367</v>
      </c>
      <c r="D55" t="s">
        <v>343</v>
      </c>
      <c r="E55" t="s">
        <v>450</v>
      </c>
      <c r="F55" t="s">
        <v>98</v>
      </c>
      <c r="G55" s="3">
        <v>43784</v>
      </c>
      <c r="H55" s="18">
        <v>0.06</v>
      </c>
      <c r="I55" t="s">
        <v>368</v>
      </c>
      <c r="J55" t="s">
        <v>543</v>
      </c>
      <c r="L55">
        <v>93000</v>
      </c>
    </row>
    <row r="56" spans="1:12" x14ac:dyDescent="0.3">
      <c r="A56">
        <v>1054</v>
      </c>
      <c r="B56" t="s">
        <v>473</v>
      </c>
      <c r="C56" t="s">
        <v>370</v>
      </c>
      <c r="D56" t="s">
        <v>329</v>
      </c>
      <c r="E56" t="s">
        <v>445</v>
      </c>
      <c r="F56" t="s">
        <v>113</v>
      </c>
      <c r="G56" s="3">
        <v>44864</v>
      </c>
      <c r="H56" s="19">
        <v>4.4999999999999998E-2</v>
      </c>
      <c r="I56" t="s">
        <v>371</v>
      </c>
      <c r="J56" t="s">
        <v>544</v>
      </c>
      <c r="L56">
        <v>102000</v>
      </c>
    </row>
    <row r="57" spans="1:12" x14ac:dyDescent="0.3">
      <c r="A57">
        <v>1055</v>
      </c>
      <c r="B57" t="s">
        <v>545</v>
      </c>
      <c r="C57" t="s">
        <v>379</v>
      </c>
      <c r="D57" t="s">
        <v>336</v>
      </c>
      <c r="E57" t="s">
        <v>463</v>
      </c>
      <c r="F57" t="s">
        <v>98</v>
      </c>
      <c r="G57" s="3">
        <v>43946</v>
      </c>
      <c r="H57" s="18">
        <v>0.05</v>
      </c>
      <c r="I57" t="s">
        <v>374</v>
      </c>
      <c r="J57" t="s">
        <v>546</v>
      </c>
      <c r="L57">
        <v>112000</v>
      </c>
    </row>
    <row r="58" spans="1:12" x14ac:dyDescent="0.3">
      <c r="A58">
        <v>1056</v>
      </c>
      <c r="B58" t="s">
        <v>547</v>
      </c>
      <c r="C58" t="s">
        <v>142</v>
      </c>
      <c r="D58" t="s">
        <v>143</v>
      </c>
      <c r="E58" t="s">
        <v>339</v>
      </c>
      <c r="F58" t="s">
        <v>113</v>
      </c>
      <c r="G58" s="3">
        <v>44727</v>
      </c>
      <c r="H58" s="18">
        <v>0.04</v>
      </c>
      <c r="I58" t="s">
        <v>377</v>
      </c>
      <c r="J58" t="s">
        <v>548</v>
      </c>
      <c r="L58">
        <v>86000</v>
      </c>
    </row>
    <row r="59" spans="1:12" x14ac:dyDescent="0.3">
      <c r="A59">
        <v>1057</v>
      </c>
      <c r="B59" t="s">
        <v>549</v>
      </c>
      <c r="C59" t="s">
        <v>164</v>
      </c>
      <c r="D59" t="s">
        <v>336</v>
      </c>
      <c r="E59" t="s">
        <v>443</v>
      </c>
      <c r="F59" t="s">
        <v>98</v>
      </c>
      <c r="G59" s="3">
        <v>44407</v>
      </c>
      <c r="H59" s="19">
        <v>3.5000000000000003E-2</v>
      </c>
      <c r="I59" t="s">
        <v>380</v>
      </c>
      <c r="J59" t="s">
        <v>550</v>
      </c>
      <c r="L59">
        <v>98000</v>
      </c>
    </row>
    <row r="60" spans="1:12" x14ac:dyDescent="0.3">
      <c r="A60">
        <v>1058</v>
      </c>
      <c r="B60" t="s">
        <v>551</v>
      </c>
      <c r="C60" t="s">
        <v>174</v>
      </c>
      <c r="D60" t="s">
        <v>175</v>
      </c>
      <c r="E60" t="s">
        <v>175</v>
      </c>
      <c r="F60" t="s">
        <v>113</v>
      </c>
      <c r="G60" s="3">
        <v>43713</v>
      </c>
      <c r="H60" s="18">
        <v>0.04</v>
      </c>
      <c r="I60" t="s">
        <v>382</v>
      </c>
      <c r="J60" t="s">
        <v>552</v>
      </c>
      <c r="L60">
        <v>94000</v>
      </c>
    </row>
    <row r="61" spans="1:12" x14ac:dyDescent="0.3">
      <c r="A61">
        <v>1059</v>
      </c>
      <c r="B61" t="s">
        <v>553</v>
      </c>
      <c r="C61" t="s">
        <v>348</v>
      </c>
      <c r="D61" t="s">
        <v>347</v>
      </c>
      <c r="E61" t="s">
        <v>347</v>
      </c>
      <c r="F61" t="s">
        <v>98</v>
      </c>
      <c r="G61" s="3">
        <v>45299</v>
      </c>
      <c r="H61" s="18">
        <v>0.05</v>
      </c>
      <c r="I61" t="s">
        <v>384</v>
      </c>
      <c r="J61" t="s">
        <v>384</v>
      </c>
      <c r="L61">
        <v>108000</v>
      </c>
    </row>
    <row r="62" spans="1:12" x14ac:dyDescent="0.3">
      <c r="A62">
        <v>1060</v>
      </c>
      <c r="B62" t="s">
        <v>513</v>
      </c>
      <c r="C62" t="s">
        <v>376</v>
      </c>
      <c r="D62" t="s">
        <v>351</v>
      </c>
      <c r="E62" t="s">
        <v>457</v>
      </c>
      <c r="F62" t="s">
        <v>98</v>
      </c>
      <c r="G62" s="3">
        <v>44241</v>
      </c>
      <c r="H62" s="19">
        <v>4.4999999999999998E-2</v>
      </c>
      <c r="I62" t="s">
        <v>387</v>
      </c>
      <c r="J62" t="s">
        <v>554</v>
      </c>
      <c r="L62">
        <v>76000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text to column</vt:lpstr>
      <vt:lpstr>TEXTFUNCTION</vt:lpstr>
      <vt:lpstr>ifandor</vt:lpstr>
      <vt:lpstr>date&amp;time</vt:lpstr>
      <vt:lpstr>countif excel</vt:lpstr>
      <vt:lpstr>datavalidation</vt:lpstr>
      <vt:lpstr>vllokup</vt:lpstr>
      <vt:lpstr>power query</vt:lpstr>
      <vt:lpstr>chart pivot</vt:lpstr>
      <vt:lpstr>dashboard</vt:lpstr>
      <vt:lpstr>chart</vt:lpstr>
      <vt:lpstr>LOOKUP</vt:lpstr>
      <vt:lpstr>data sort</vt:lpstr>
      <vt:lpstr> &amp; macros</vt:lpstr>
      <vt:lpstr>pivot</vt:lpstr>
      <vt:lpstr>pivot table</vt:lpstr>
      <vt:lpstr>slicer</vt:lpstr>
      <vt:lpstr>formula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kapil inania</dc:creator>
  <cp:lastModifiedBy>kapil inania</cp:lastModifiedBy>
  <dcterms:created xsi:type="dcterms:W3CDTF">2023-09-30T02:56:18Z</dcterms:created>
  <dcterms:modified xsi:type="dcterms:W3CDTF">2023-10-01T08:34:25Z</dcterms:modified>
</cp:coreProperties>
</file>