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git\ulo\InfBatchLib\report\OR\"/>
    </mc:Choice>
  </mc:AlternateContent>
  <bookViews>
    <workbookView xWindow="-270" yWindow="-135" windowWidth="12990" windowHeight="4530" tabRatio="668" activeTab="1"/>
  </bookViews>
  <sheets>
    <sheet name="CC" sheetId="29" r:id="rId1"/>
    <sheet name="XPC" sheetId="32" r:id="rId2"/>
    <sheet name="XPL" sheetId="33" r:id="rId3"/>
    <sheet name="Data Set" sheetId="31" r:id="rId4"/>
  </sheets>
  <definedNames>
    <definedName name="KEC_DATA">'Data Set'!$A$20:$AK$31</definedName>
    <definedName name="KPL_DATA">'Data Set'!$A$35:$AK$46</definedName>
    <definedName name="MONTH_LABEL">'Data Set'!$A$1:$L$1</definedName>
    <definedName name="OR_DATA">'Data Set'!$A$5:$AK$16</definedName>
  </definedNames>
  <calcPr calcId="162913"/>
</workbook>
</file>

<file path=xl/calcChain.xml><?xml version="1.0" encoding="utf-8"?>
<calcChain xmlns="http://schemas.openxmlformats.org/spreadsheetml/2006/main">
  <c r="O75" i="33" l="1"/>
  <c r="N75" i="33"/>
  <c r="M75" i="33"/>
  <c r="L75" i="33"/>
  <c r="K75" i="33"/>
  <c r="J75" i="33"/>
  <c r="O75" i="32"/>
  <c r="N75" i="32"/>
  <c r="M75" i="32"/>
  <c r="L75" i="32"/>
  <c r="K75" i="32"/>
  <c r="J75" i="32"/>
  <c r="O75" i="29"/>
  <c r="N75" i="29"/>
  <c r="M75" i="29"/>
  <c r="L75" i="29"/>
  <c r="K75" i="29"/>
  <c r="J75" i="29"/>
  <c r="O43" i="33"/>
  <c r="N43" i="33"/>
  <c r="M43" i="33"/>
  <c r="L43" i="33"/>
  <c r="K43" i="33"/>
  <c r="J43" i="33"/>
  <c r="O29" i="33"/>
  <c r="N29" i="33"/>
  <c r="M29" i="33"/>
  <c r="L29" i="33"/>
  <c r="K29" i="33"/>
  <c r="J29" i="33"/>
  <c r="O43" i="32"/>
  <c r="N43" i="32"/>
  <c r="M43" i="32"/>
  <c r="L43" i="32"/>
  <c r="K43" i="32"/>
  <c r="J43" i="32"/>
  <c r="O29" i="32"/>
  <c r="N29" i="32"/>
  <c r="M29" i="32"/>
  <c r="L29" i="32"/>
  <c r="K29" i="32"/>
  <c r="J29" i="32"/>
  <c r="O16" i="33"/>
  <c r="N16" i="33"/>
  <c r="M16" i="33"/>
  <c r="L16" i="33"/>
  <c r="K16" i="33"/>
  <c r="O15" i="33"/>
  <c r="N15" i="33"/>
  <c r="M15" i="33"/>
  <c r="L15" i="33"/>
  <c r="K15" i="33"/>
  <c r="J16" i="33"/>
  <c r="J15" i="33"/>
  <c r="O16" i="32"/>
  <c r="N16" i="32"/>
  <c r="M16" i="32"/>
  <c r="L16" i="32"/>
  <c r="K16" i="32"/>
  <c r="J16" i="32"/>
  <c r="O15" i="32"/>
  <c r="N15" i="32"/>
  <c r="M15" i="32"/>
  <c r="L15" i="32"/>
  <c r="K15" i="32"/>
  <c r="J15" i="32"/>
  <c r="O43" i="29"/>
  <c r="N43" i="29"/>
  <c r="M43" i="29"/>
  <c r="L43" i="29"/>
  <c r="K43" i="29"/>
  <c r="J43" i="29"/>
  <c r="O16" i="29"/>
  <c r="N16" i="29"/>
  <c r="M16" i="29"/>
  <c r="L16" i="29"/>
  <c r="K16" i="29"/>
  <c r="O15" i="29"/>
  <c r="N15" i="29"/>
  <c r="M15" i="29"/>
  <c r="L15" i="29"/>
  <c r="K15" i="29"/>
  <c r="O29" i="29"/>
  <c r="N29" i="29"/>
  <c r="M29" i="29"/>
  <c r="L29" i="29"/>
  <c r="K29" i="29"/>
  <c r="J29" i="29"/>
  <c r="J16" i="29"/>
  <c r="J15" i="29"/>
  <c r="O83" i="29" l="1"/>
  <c r="N83" i="29"/>
  <c r="M83" i="29"/>
  <c r="L83" i="29"/>
  <c r="K83" i="29"/>
  <c r="O76" i="29"/>
  <c r="N76" i="29"/>
  <c r="M76" i="29"/>
  <c r="L76" i="29"/>
  <c r="K76" i="29"/>
  <c r="O74" i="29"/>
  <c r="N74" i="29"/>
  <c r="M74" i="29"/>
  <c r="L74" i="29"/>
  <c r="K74" i="29"/>
  <c r="O45" i="29"/>
  <c r="N45" i="29"/>
  <c r="M45" i="29"/>
  <c r="L45" i="29"/>
  <c r="K45" i="29"/>
  <c r="O42" i="29"/>
  <c r="N42" i="29"/>
  <c r="M42" i="29"/>
  <c r="L42" i="29"/>
  <c r="K42" i="29"/>
  <c r="O31" i="29"/>
  <c r="N31" i="29"/>
  <c r="M31" i="29"/>
  <c r="L31" i="29"/>
  <c r="K31" i="29"/>
  <c r="O28" i="29"/>
  <c r="N28" i="29"/>
  <c r="M28" i="29"/>
  <c r="L28" i="29"/>
  <c r="K28" i="29"/>
  <c r="O10" i="29"/>
  <c r="N10" i="29"/>
  <c r="M10" i="29"/>
  <c r="L10" i="29"/>
  <c r="K10" i="29"/>
  <c r="O9" i="29"/>
  <c r="N9" i="29"/>
  <c r="M9" i="29"/>
  <c r="L9" i="29"/>
  <c r="K9" i="29"/>
  <c r="O83" i="32"/>
  <c r="N83" i="32"/>
  <c r="M83" i="32"/>
  <c r="L83" i="32"/>
  <c r="K83" i="32"/>
  <c r="O76" i="32"/>
  <c r="N76" i="32"/>
  <c r="M76" i="32"/>
  <c r="L76" i="32"/>
  <c r="K76" i="32"/>
  <c r="O74" i="32"/>
  <c r="N74" i="32"/>
  <c r="M74" i="32"/>
  <c r="L74" i="32"/>
  <c r="K74" i="32"/>
  <c r="O45" i="32"/>
  <c r="N45" i="32"/>
  <c r="M45" i="32"/>
  <c r="L45" i="32"/>
  <c r="K45" i="32"/>
  <c r="O42" i="32"/>
  <c r="N42" i="32"/>
  <c r="M42" i="32"/>
  <c r="L42" i="32"/>
  <c r="K42" i="32"/>
  <c r="O31" i="32"/>
  <c r="N31" i="32"/>
  <c r="M31" i="32"/>
  <c r="L31" i="32"/>
  <c r="K31" i="32"/>
  <c r="O28" i="32"/>
  <c r="N28" i="32"/>
  <c r="M28" i="32"/>
  <c r="L28" i="32"/>
  <c r="K28" i="32"/>
  <c r="O10" i="32"/>
  <c r="N10" i="32"/>
  <c r="M10" i="32"/>
  <c r="L10" i="32"/>
  <c r="K10" i="32"/>
  <c r="O9" i="32"/>
  <c r="N9" i="32"/>
  <c r="M9" i="32"/>
  <c r="L9" i="32"/>
  <c r="K9" i="32"/>
  <c r="O83" i="33"/>
  <c r="N83" i="33"/>
  <c r="M83" i="33"/>
  <c r="L83" i="33"/>
  <c r="K83" i="33"/>
  <c r="D77" i="33"/>
  <c r="E77" i="33"/>
  <c r="F77" i="33"/>
  <c r="G77" i="33"/>
  <c r="H77" i="33"/>
  <c r="I77" i="33"/>
  <c r="J77" i="33"/>
  <c r="K77" i="33"/>
  <c r="L77" i="33"/>
  <c r="M77" i="33"/>
  <c r="N77" i="33"/>
  <c r="O77" i="33"/>
  <c r="O76" i="33"/>
  <c r="N76" i="33"/>
  <c r="M76" i="33"/>
  <c r="L76" i="33"/>
  <c r="K76" i="33"/>
  <c r="O74" i="33"/>
  <c r="N74" i="33"/>
  <c r="M74" i="33"/>
  <c r="L74" i="33"/>
  <c r="K74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O45" i="33"/>
  <c r="N45" i="33"/>
  <c r="M45" i="33"/>
  <c r="L45" i="33"/>
  <c r="K45" i="33"/>
  <c r="O42" i="33"/>
  <c r="N42" i="33"/>
  <c r="M42" i="33"/>
  <c r="L42" i="33"/>
  <c r="K42" i="33"/>
  <c r="O31" i="33"/>
  <c r="N31" i="33"/>
  <c r="M31" i="33"/>
  <c r="L31" i="33"/>
  <c r="K31" i="33"/>
  <c r="O28" i="33"/>
  <c r="N28" i="33"/>
  <c r="M28" i="33"/>
  <c r="L28" i="33"/>
  <c r="K28" i="33"/>
  <c r="O10" i="33"/>
  <c r="N10" i="33"/>
  <c r="M10" i="33"/>
  <c r="L10" i="33"/>
  <c r="K10" i="33"/>
  <c r="O9" i="33"/>
  <c r="N9" i="33"/>
  <c r="M9" i="33"/>
  <c r="L9" i="33"/>
  <c r="K9" i="33"/>
  <c r="O91" i="33" l="1"/>
  <c r="N91" i="33"/>
  <c r="M91" i="33"/>
  <c r="L91" i="33"/>
  <c r="K91" i="33"/>
  <c r="J91" i="33"/>
  <c r="I91" i="33"/>
  <c r="H91" i="33"/>
  <c r="G91" i="33"/>
  <c r="F91" i="33"/>
  <c r="E91" i="33"/>
  <c r="D91" i="33"/>
  <c r="O90" i="33"/>
  <c r="N90" i="33"/>
  <c r="M90" i="33"/>
  <c r="L90" i="33"/>
  <c r="K90" i="33"/>
  <c r="J90" i="33"/>
  <c r="I90" i="33"/>
  <c r="H90" i="33"/>
  <c r="G90" i="33"/>
  <c r="F90" i="33"/>
  <c r="E90" i="33"/>
  <c r="D90" i="33"/>
  <c r="O88" i="33"/>
  <c r="N88" i="33"/>
  <c r="M88" i="33"/>
  <c r="L88" i="33"/>
  <c r="K88" i="33"/>
  <c r="O87" i="33"/>
  <c r="N87" i="33"/>
  <c r="M87" i="33"/>
  <c r="L87" i="33"/>
  <c r="K87" i="33"/>
  <c r="J87" i="33"/>
  <c r="I87" i="33"/>
  <c r="H87" i="33"/>
  <c r="G87" i="33"/>
  <c r="F87" i="33"/>
  <c r="E87" i="33"/>
  <c r="D87" i="33"/>
  <c r="O86" i="33"/>
  <c r="N86" i="33"/>
  <c r="M86" i="33"/>
  <c r="L86" i="33"/>
  <c r="K86" i="33"/>
  <c r="J86" i="33"/>
  <c r="J88" i="33" s="1"/>
  <c r="I86" i="33"/>
  <c r="I88" i="33" s="1"/>
  <c r="H86" i="33"/>
  <c r="H88" i="33" s="1"/>
  <c r="G86" i="33"/>
  <c r="G88" i="33" s="1"/>
  <c r="F86" i="33"/>
  <c r="F88" i="33" s="1"/>
  <c r="E86" i="33"/>
  <c r="E88" i="33" s="1"/>
  <c r="D86" i="33"/>
  <c r="D88" i="33" s="1"/>
  <c r="O82" i="33"/>
  <c r="N82" i="33"/>
  <c r="M82" i="33"/>
  <c r="L82" i="33"/>
  <c r="K82" i="33"/>
  <c r="J82" i="33"/>
  <c r="I82" i="33"/>
  <c r="H82" i="33"/>
  <c r="G82" i="33"/>
  <c r="F82" i="33"/>
  <c r="E82" i="33"/>
  <c r="D82" i="33"/>
  <c r="O81" i="33"/>
  <c r="N81" i="33"/>
  <c r="M81" i="33"/>
  <c r="L81" i="33"/>
  <c r="K81" i="33"/>
  <c r="J81" i="33"/>
  <c r="I81" i="33"/>
  <c r="H81" i="33"/>
  <c r="G81" i="33"/>
  <c r="F81" i="33"/>
  <c r="E81" i="33"/>
  <c r="D81" i="33"/>
  <c r="O80" i="33"/>
  <c r="N80" i="33"/>
  <c r="M80" i="33"/>
  <c r="L80" i="33"/>
  <c r="K80" i="33"/>
  <c r="J80" i="33"/>
  <c r="I80" i="33"/>
  <c r="H80" i="33"/>
  <c r="G80" i="33"/>
  <c r="F80" i="33"/>
  <c r="E80" i="33"/>
  <c r="D80" i="33"/>
  <c r="O79" i="33"/>
  <c r="N79" i="33"/>
  <c r="M79" i="33"/>
  <c r="L79" i="33"/>
  <c r="K79" i="33"/>
  <c r="J79" i="33"/>
  <c r="I79" i="33"/>
  <c r="H79" i="33"/>
  <c r="G79" i="33"/>
  <c r="F79" i="33"/>
  <c r="E79" i="33"/>
  <c r="D79" i="33"/>
  <c r="O73" i="33"/>
  <c r="N73" i="33"/>
  <c r="M73" i="33"/>
  <c r="L73" i="33"/>
  <c r="K73" i="33"/>
  <c r="O72" i="33"/>
  <c r="N72" i="33"/>
  <c r="M72" i="33"/>
  <c r="L72" i="33"/>
  <c r="K72" i="33"/>
  <c r="J72" i="33"/>
  <c r="I72" i="33"/>
  <c r="H72" i="33"/>
  <c r="G72" i="33"/>
  <c r="F72" i="33"/>
  <c r="E72" i="33"/>
  <c r="D72" i="33"/>
  <c r="O71" i="33"/>
  <c r="N71" i="33"/>
  <c r="M71" i="33"/>
  <c r="L71" i="33"/>
  <c r="K71" i="33"/>
  <c r="J71" i="33"/>
  <c r="I71" i="33"/>
  <c r="H71" i="33"/>
  <c r="G71" i="33"/>
  <c r="F71" i="33"/>
  <c r="E71" i="33"/>
  <c r="D71" i="33"/>
  <c r="O70" i="33"/>
  <c r="N70" i="33"/>
  <c r="M70" i="33"/>
  <c r="L70" i="33"/>
  <c r="K70" i="33"/>
  <c r="J70" i="33"/>
  <c r="I70" i="33"/>
  <c r="H70" i="33"/>
  <c r="G70" i="33"/>
  <c r="F70" i="33"/>
  <c r="E70" i="33"/>
  <c r="D70" i="33"/>
  <c r="O69" i="33"/>
  <c r="N69" i="33"/>
  <c r="M69" i="33"/>
  <c r="L69" i="33"/>
  <c r="K69" i="33"/>
  <c r="J69" i="33"/>
  <c r="I69" i="33"/>
  <c r="H69" i="33"/>
  <c r="G69" i="33"/>
  <c r="F69" i="33"/>
  <c r="E69" i="33"/>
  <c r="D69" i="33"/>
  <c r="O68" i="33"/>
  <c r="N68" i="33"/>
  <c r="M68" i="33"/>
  <c r="L68" i="33"/>
  <c r="K68" i="33"/>
  <c r="J68" i="33"/>
  <c r="I68" i="33"/>
  <c r="H68" i="33"/>
  <c r="G68" i="33"/>
  <c r="F68" i="33"/>
  <c r="E68" i="33"/>
  <c r="D68" i="33"/>
  <c r="O67" i="33"/>
  <c r="N67" i="33"/>
  <c r="M67" i="33"/>
  <c r="L67" i="33"/>
  <c r="K67" i="33"/>
  <c r="J67" i="33"/>
  <c r="I67" i="33"/>
  <c r="H67" i="33"/>
  <c r="G67" i="33"/>
  <c r="F67" i="33"/>
  <c r="E67" i="33"/>
  <c r="D67" i="33"/>
  <c r="O66" i="33"/>
  <c r="N66" i="33"/>
  <c r="M66" i="33"/>
  <c r="L66" i="33"/>
  <c r="K66" i="33"/>
  <c r="J66" i="33"/>
  <c r="I66" i="33"/>
  <c r="H66" i="33"/>
  <c r="G66" i="33"/>
  <c r="F66" i="33"/>
  <c r="E66" i="33"/>
  <c r="D66" i="33"/>
  <c r="O65" i="33"/>
  <c r="N65" i="33"/>
  <c r="M65" i="33"/>
  <c r="L65" i="33"/>
  <c r="K65" i="33"/>
  <c r="J65" i="33"/>
  <c r="I65" i="33"/>
  <c r="H65" i="33"/>
  <c r="G65" i="33"/>
  <c r="F65" i="33"/>
  <c r="E65" i="33"/>
  <c r="D65" i="33"/>
  <c r="O64" i="33"/>
  <c r="N64" i="33"/>
  <c r="M64" i="33"/>
  <c r="L64" i="33"/>
  <c r="K64" i="33"/>
  <c r="J64" i="33"/>
  <c r="I64" i="33"/>
  <c r="H64" i="33"/>
  <c r="G64" i="33"/>
  <c r="F64" i="33"/>
  <c r="E64" i="33"/>
  <c r="D64" i="33"/>
  <c r="O63" i="33"/>
  <c r="N63" i="33"/>
  <c r="M63" i="33"/>
  <c r="L63" i="33"/>
  <c r="K63" i="33"/>
  <c r="J63" i="33"/>
  <c r="I63" i="33"/>
  <c r="H63" i="33"/>
  <c r="G63" i="33"/>
  <c r="F63" i="33"/>
  <c r="E63" i="33"/>
  <c r="D63" i="33"/>
  <c r="O62" i="33"/>
  <c r="N62" i="33"/>
  <c r="M62" i="33"/>
  <c r="L62" i="33"/>
  <c r="K62" i="33"/>
  <c r="J62" i="33"/>
  <c r="I62" i="33"/>
  <c r="H62" i="33"/>
  <c r="G62" i="33"/>
  <c r="F62" i="33"/>
  <c r="E62" i="33"/>
  <c r="D62" i="33"/>
  <c r="O61" i="33"/>
  <c r="N61" i="33"/>
  <c r="M61" i="33"/>
  <c r="L61" i="33"/>
  <c r="K61" i="33"/>
  <c r="J61" i="33"/>
  <c r="I61" i="33"/>
  <c r="H61" i="33"/>
  <c r="G61" i="33"/>
  <c r="F61" i="33"/>
  <c r="E61" i="33"/>
  <c r="D61" i="33"/>
  <c r="O60" i="33"/>
  <c r="N60" i="33"/>
  <c r="M60" i="33"/>
  <c r="L60" i="33"/>
  <c r="K60" i="33"/>
  <c r="J60" i="33"/>
  <c r="I60" i="33"/>
  <c r="H60" i="33"/>
  <c r="G60" i="33"/>
  <c r="F60" i="33"/>
  <c r="E60" i="33"/>
  <c r="D60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O57" i="33"/>
  <c r="N57" i="33"/>
  <c r="M57" i="33"/>
  <c r="L57" i="33"/>
  <c r="K57" i="33"/>
  <c r="J57" i="33"/>
  <c r="I57" i="33"/>
  <c r="H57" i="33"/>
  <c r="G57" i="33"/>
  <c r="F57" i="33"/>
  <c r="E57" i="33"/>
  <c r="D57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O55" i="33"/>
  <c r="N55" i="33"/>
  <c r="M55" i="33"/>
  <c r="L55" i="33"/>
  <c r="K55" i="33"/>
  <c r="J55" i="33"/>
  <c r="I55" i="33"/>
  <c r="H55" i="33"/>
  <c r="G55" i="33"/>
  <c r="F55" i="33"/>
  <c r="E55" i="33"/>
  <c r="D55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O52" i="33"/>
  <c r="N52" i="33"/>
  <c r="M52" i="33"/>
  <c r="L52" i="33"/>
  <c r="K52" i="33"/>
  <c r="J52" i="33"/>
  <c r="J73" i="33" s="1"/>
  <c r="J74" i="33" s="1"/>
  <c r="I52" i="33"/>
  <c r="I73" i="33" s="1"/>
  <c r="I74" i="33" s="1"/>
  <c r="H52" i="33"/>
  <c r="H73" i="33" s="1"/>
  <c r="H74" i="33" s="1"/>
  <c r="G52" i="33"/>
  <c r="G73" i="33" s="1"/>
  <c r="G74" i="33" s="1"/>
  <c r="F52" i="33"/>
  <c r="F73" i="33" s="1"/>
  <c r="F74" i="33" s="1"/>
  <c r="E52" i="33"/>
  <c r="E73" i="33" s="1"/>
  <c r="E74" i="33" s="1"/>
  <c r="D52" i="33"/>
  <c r="D73" i="33" s="1"/>
  <c r="O51" i="33"/>
  <c r="N51" i="33"/>
  <c r="M51" i="33"/>
  <c r="L51" i="33"/>
  <c r="K51" i="33"/>
  <c r="J51" i="33"/>
  <c r="I51" i="33"/>
  <c r="H51" i="33"/>
  <c r="G51" i="33"/>
  <c r="F51" i="33"/>
  <c r="E51" i="33"/>
  <c r="D51" i="33"/>
  <c r="O40" i="33"/>
  <c r="N40" i="33"/>
  <c r="M40" i="33"/>
  <c r="L40" i="33"/>
  <c r="K40" i="33"/>
  <c r="O39" i="33"/>
  <c r="N39" i="33"/>
  <c r="M39" i="33"/>
  <c r="L39" i="33"/>
  <c r="K39" i="33"/>
  <c r="J39" i="33"/>
  <c r="J40" i="33" s="1"/>
  <c r="J42" i="33" s="1"/>
  <c r="I39" i="33"/>
  <c r="I40" i="33" s="1"/>
  <c r="I42" i="33" s="1"/>
  <c r="H39" i="33"/>
  <c r="H40" i="33" s="1"/>
  <c r="H42" i="33" s="1"/>
  <c r="G39" i="33"/>
  <c r="G40" i="33" s="1"/>
  <c r="G42" i="33" s="1"/>
  <c r="F39" i="33"/>
  <c r="F40" i="33" s="1"/>
  <c r="F42" i="33" s="1"/>
  <c r="E39" i="33"/>
  <c r="E40" i="33" s="1"/>
  <c r="E42" i="33" s="1"/>
  <c r="D39" i="33"/>
  <c r="D40" i="33" s="1"/>
  <c r="O38" i="33"/>
  <c r="N38" i="33"/>
  <c r="M38" i="33"/>
  <c r="L38" i="33"/>
  <c r="K38" i="33"/>
  <c r="J38" i="33"/>
  <c r="I38" i="33"/>
  <c r="H38" i="33"/>
  <c r="G38" i="33"/>
  <c r="F38" i="33"/>
  <c r="E38" i="33"/>
  <c r="D38" i="33"/>
  <c r="O32" i="33"/>
  <c r="N32" i="33"/>
  <c r="M32" i="33"/>
  <c r="L32" i="33"/>
  <c r="K32" i="33"/>
  <c r="J32" i="33"/>
  <c r="J31" i="33" s="1"/>
  <c r="I32" i="33"/>
  <c r="I31" i="33" s="1"/>
  <c r="H32" i="33"/>
  <c r="H31" i="33" s="1"/>
  <c r="G32" i="33"/>
  <c r="G31" i="33" s="1"/>
  <c r="F32" i="33"/>
  <c r="F31" i="33" s="1"/>
  <c r="E32" i="33"/>
  <c r="E31" i="33" s="1"/>
  <c r="D32" i="33"/>
  <c r="D31" i="33" s="1"/>
  <c r="O26" i="33"/>
  <c r="N26" i="33"/>
  <c r="M26" i="33"/>
  <c r="L26" i="33"/>
  <c r="K26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O23" i="33"/>
  <c r="N23" i="33"/>
  <c r="M23" i="33"/>
  <c r="L23" i="33"/>
  <c r="K23" i="33"/>
  <c r="J23" i="33"/>
  <c r="J26" i="33" s="1"/>
  <c r="J28" i="33" s="1"/>
  <c r="I23" i="33"/>
  <c r="I26" i="33" s="1"/>
  <c r="I28" i="33" s="1"/>
  <c r="H23" i="33"/>
  <c r="H26" i="33" s="1"/>
  <c r="H28" i="33" s="1"/>
  <c r="G23" i="33"/>
  <c r="G26" i="33" s="1"/>
  <c r="G28" i="33" s="1"/>
  <c r="F23" i="33"/>
  <c r="F26" i="33" s="1"/>
  <c r="F28" i="33" s="1"/>
  <c r="E23" i="33"/>
  <c r="E26" i="33" s="1"/>
  <c r="E28" i="33" s="1"/>
  <c r="D23" i="33"/>
  <c r="D26" i="33" s="1"/>
  <c r="O22" i="33"/>
  <c r="N22" i="33"/>
  <c r="M22" i="33"/>
  <c r="L22" i="33"/>
  <c r="K22" i="33"/>
  <c r="J22" i="33"/>
  <c r="I22" i="33"/>
  <c r="H22" i="33"/>
  <c r="G22" i="33"/>
  <c r="F22" i="33"/>
  <c r="E22" i="33"/>
  <c r="D22" i="33"/>
  <c r="O14" i="33"/>
  <c r="N14" i="33"/>
  <c r="M14" i="33"/>
  <c r="L14" i="33"/>
  <c r="K14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O8" i="33"/>
  <c r="N8" i="33"/>
  <c r="M8" i="33"/>
  <c r="L8" i="33"/>
  <c r="K8" i="33"/>
  <c r="O7" i="33"/>
  <c r="N7" i="33"/>
  <c r="M7" i="33"/>
  <c r="L7" i="33"/>
  <c r="K7" i="33"/>
  <c r="J7" i="33"/>
  <c r="I7" i="33"/>
  <c r="H7" i="33"/>
  <c r="G7" i="33"/>
  <c r="F7" i="33"/>
  <c r="E7" i="33"/>
  <c r="D7" i="33"/>
  <c r="I75" i="33" l="1"/>
  <c r="E75" i="33"/>
  <c r="D75" i="33"/>
  <c r="H75" i="33"/>
  <c r="D74" i="33"/>
  <c r="G75" i="33"/>
  <c r="F75" i="33"/>
  <c r="I29" i="33"/>
  <c r="E29" i="33"/>
  <c r="H29" i="33"/>
  <c r="D29" i="33"/>
  <c r="D28" i="33"/>
  <c r="G29" i="33"/>
  <c r="F29" i="33"/>
  <c r="G43" i="33"/>
  <c r="F43" i="33"/>
  <c r="I43" i="33"/>
  <c r="E43" i="33"/>
  <c r="D43" i="33"/>
  <c r="H43" i="33"/>
  <c r="D42" i="33"/>
  <c r="D83" i="33"/>
  <c r="E45" i="33"/>
  <c r="E10" i="33"/>
  <c r="E9" i="33"/>
  <c r="E8" i="33" s="1"/>
  <c r="E76" i="33"/>
  <c r="I45" i="33"/>
  <c r="I10" i="33"/>
  <c r="I9" i="33"/>
  <c r="I8" i="33" s="1"/>
  <c r="I76" i="33"/>
  <c r="E83" i="33"/>
  <c r="I83" i="33"/>
  <c r="H45" i="33"/>
  <c r="H10" i="33"/>
  <c r="H9" i="33"/>
  <c r="H8" i="33" s="1"/>
  <c r="H76" i="33"/>
  <c r="F76" i="33"/>
  <c r="F45" i="33"/>
  <c r="F10" i="33"/>
  <c r="F9" i="33"/>
  <c r="F8" i="33" s="1"/>
  <c r="J14" i="33"/>
  <c r="J76" i="33"/>
  <c r="J45" i="33"/>
  <c r="J10" i="33"/>
  <c r="J9" i="33"/>
  <c r="F83" i="33"/>
  <c r="J83" i="33"/>
  <c r="G16" i="33"/>
  <c r="H15" i="33"/>
  <c r="D16" i="33"/>
  <c r="D45" i="33"/>
  <c r="F16" i="33"/>
  <c r="G15" i="33"/>
  <c r="D15" i="33"/>
  <c r="D14" i="33" s="1"/>
  <c r="D10" i="33"/>
  <c r="D9" i="33"/>
  <c r="D8" i="33" s="1"/>
  <c r="I16" i="33"/>
  <c r="E16" i="33"/>
  <c r="F15" i="33"/>
  <c r="D76" i="33"/>
  <c r="H16" i="33"/>
  <c r="I15" i="33"/>
  <c r="E15" i="33"/>
  <c r="H83" i="33"/>
  <c r="G76" i="33"/>
  <c r="G45" i="33"/>
  <c r="G10" i="33"/>
  <c r="G9" i="33"/>
  <c r="G8" i="33" s="1"/>
  <c r="G83" i="33"/>
  <c r="O8" i="32"/>
  <c r="N8" i="32"/>
  <c r="M8" i="32"/>
  <c r="L8" i="32"/>
  <c r="K8" i="32"/>
  <c r="O91" i="32"/>
  <c r="N91" i="32"/>
  <c r="M91" i="32"/>
  <c r="L91" i="32"/>
  <c r="K91" i="32"/>
  <c r="J91" i="32"/>
  <c r="I91" i="32"/>
  <c r="H91" i="32"/>
  <c r="G91" i="32"/>
  <c r="F91" i="32"/>
  <c r="E91" i="32"/>
  <c r="D91" i="32"/>
  <c r="O90" i="32"/>
  <c r="N90" i="32"/>
  <c r="M90" i="32"/>
  <c r="L90" i="32"/>
  <c r="K90" i="32"/>
  <c r="J90" i="32"/>
  <c r="I90" i="32"/>
  <c r="H90" i="32"/>
  <c r="G90" i="32"/>
  <c r="F90" i="32"/>
  <c r="E90" i="32"/>
  <c r="D90" i="32"/>
  <c r="O88" i="32"/>
  <c r="N88" i="32"/>
  <c r="M88" i="32"/>
  <c r="L88" i="32"/>
  <c r="K88" i="32"/>
  <c r="O87" i="32"/>
  <c r="N87" i="32"/>
  <c r="M87" i="32"/>
  <c r="L87" i="32"/>
  <c r="K87" i="32"/>
  <c r="J87" i="32"/>
  <c r="I87" i="32"/>
  <c r="H87" i="32"/>
  <c r="G87" i="32"/>
  <c r="F87" i="32"/>
  <c r="E87" i="32"/>
  <c r="D87" i="32"/>
  <c r="O86" i="32"/>
  <c r="N86" i="32"/>
  <c r="M86" i="32"/>
  <c r="L86" i="32"/>
  <c r="K86" i="32"/>
  <c r="J86" i="32"/>
  <c r="J88" i="32" s="1"/>
  <c r="I86" i="32"/>
  <c r="I88" i="32" s="1"/>
  <c r="H86" i="32"/>
  <c r="H88" i="32" s="1"/>
  <c r="G86" i="32"/>
  <c r="G88" i="32" s="1"/>
  <c r="F86" i="32"/>
  <c r="F88" i="32" s="1"/>
  <c r="E86" i="32"/>
  <c r="E88" i="32" s="1"/>
  <c r="D86" i="32"/>
  <c r="D88" i="32" s="1"/>
  <c r="O82" i="32"/>
  <c r="N82" i="32"/>
  <c r="M82" i="32"/>
  <c r="L82" i="32"/>
  <c r="K82" i="32"/>
  <c r="J82" i="32"/>
  <c r="I82" i="32"/>
  <c r="H82" i="32"/>
  <c r="G82" i="32"/>
  <c r="F82" i="32"/>
  <c r="E82" i="32"/>
  <c r="D82" i="32"/>
  <c r="O81" i="32"/>
  <c r="N81" i="32"/>
  <c r="M81" i="32"/>
  <c r="L81" i="32"/>
  <c r="K81" i="32"/>
  <c r="J81" i="32"/>
  <c r="I81" i="32"/>
  <c r="H81" i="32"/>
  <c r="G81" i="32"/>
  <c r="F81" i="32"/>
  <c r="E81" i="32"/>
  <c r="D81" i="32"/>
  <c r="O80" i="32"/>
  <c r="N80" i="32"/>
  <c r="M80" i="32"/>
  <c r="L80" i="32"/>
  <c r="K80" i="32"/>
  <c r="J80" i="32"/>
  <c r="I80" i="32"/>
  <c r="H80" i="32"/>
  <c r="G80" i="32"/>
  <c r="F80" i="32"/>
  <c r="E80" i="32"/>
  <c r="D80" i="32"/>
  <c r="O79" i="32"/>
  <c r="N79" i="32"/>
  <c r="M79" i="32"/>
  <c r="L79" i="32"/>
  <c r="K79" i="32"/>
  <c r="J79" i="32"/>
  <c r="I79" i="32"/>
  <c r="H79" i="32"/>
  <c r="G79" i="32"/>
  <c r="F79" i="32"/>
  <c r="E79" i="32"/>
  <c r="D79" i="32"/>
  <c r="O77" i="32"/>
  <c r="N77" i="32"/>
  <c r="M77" i="32"/>
  <c r="L77" i="32"/>
  <c r="K77" i="32"/>
  <c r="J77" i="32"/>
  <c r="J76" i="32" s="1"/>
  <c r="I77" i="32"/>
  <c r="I76" i="32" s="1"/>
  <c r="H77" i="32"/>
  <c r="H76" i="32" s="1"/>
  <c r="G77" i="32"/>
  <c r="G76" i="32" s="1"/>
  <c r="F77" i="32"/>
  <c r="F76" i="32" s="1"/>
  <c r="E77" i="32"/>
  <c r="E76" i="32" s="1"/>
  <c r="D77" i="32"/>
  <c r="D76" i="32" s="1"/>
  <c r="O73" i="32"/>
  <c r="N73" i="32"/>
  <c r="M73" i="32"/>
  <c r="L73" i="32"/>
  <c r="K73" i="32"/>
  <c r="O72" i="32"/>
  <c r="N72" i="32"/>
  <c r="M72" i="32"/>
  <c r="L72" i="32"/>
  <c r="K72" i="32"/>
  <c r="J72" i="32"/>
  <c r="I72" i="32"/>
  <c r="H72" i="32"/>
  <c r="G72" i="32"/>
  <c r="F72" i="32"/>
  <c r="E72" i="32"/>
  <c r="D72" i="32"/>
  <c r="O71" i="32"/>
  <c r="N71" i="32"/>
  <c r="M71" i="32"/>
  <c r="L71" i="32"/>
  <c r="K71" i="32"/>
  <c r="J71" i="32"/>
  <c r="I71" i="32"/>
  <c r="H71" i="32"/>
  <c r="G71" i="32"/>
  <c r="F71" i="32"/>
  <c r="E71" i="32"/>
  <c r="D71" i="32"/>
  <c r="O70" i="32"/>
  <c r="N70" i="32"/>
  <c r="M70" i="32"/>
  <c r="L70" i="32"/>
  <c r="K70" i="32"/>
  <c r="J70" i="32"/>
  <c r="I70" i="32"/>
  <c r="H70" i="32"/>
  <c r="G70" i="32"/>
  <c r="F70" i="32"/>
  <c r="E70" i="32"/>
  <c r="D70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O67" i="32"/>
  <c r="N67" i="32"/>
  <c r="M67" i="32"/>
  <c r="L67" i="32"/>
  <c r="K67" i="32"/>
  <c r="J67" i="32"/>
  <c r="I67" i="32"/>
  <c r="H67" i="32"/>
  <c r="G67" i="32"/>
  <c r="F67" i="32"/>
  <c r="E67" i="32"/>
  <c r="D67" i="32"/>
  <c r="O66" i="32"/>
  <c r="N66" i="32"/>
  <c r="M66" i="32"/>
  <c r="L66" i="32"/>
  <c r="K66" i="32"/>
  <c r="J66" i="32"/>
  <c r="I66" i="32"/>
  <c r="H66" i="32"/>
  <c r="G66" i="32"/>
  <c r="F66" i="32"/>
  <c r="E66" i="32"/>
  <c r="D66" i="32"/>
  <c r="O65" i="32"/>
  <c r="N65" i="32"/>
  <c r="M65" i="32"/>
  <c r="L65" i="32"/>
  <c r="K65" i="32"/>
  <c r="J65" i="32"/>
  <c r="I65" i="32"/>
  <c r="H65" i="32"/>
  <c r="G65" i="32"/>
  <c r="F65" i="32"/>
  <c r="E65" i="32"/>
  <c r="D65" i="32"/>
  <c r="O64" i="32"/>
  <c r="N64" i="32"/>
  <c r="M64" i="32"/>
  <c r="L64" i="32"/>
  <c r="K64" i="32"/>
  <c r="J64" i="32"/>
  <c r="I64" i="32"/>
  <c r="H64" i="32"/>
  <c r="G64" i="32"/>
  <c r="F64" i="32"/>
  <c r="E64" i="32"/>
  <c r="D64" i="32"/>
  <c r="O63" i="32"/>
  <c r="N63" i="32"/>
  <c r="M63" i="32"/>
  <c r="L63" i="32"/>
  <c r="K63" i="32"/>
  <c r="J63" i="32"/>
  <c r="I63" i="32"/>
  <c r="H63" i="32"/>
  <c r="G63" i="32"/>
  <c r="F63" i="32"/>
  <c r="E63" i="32"/>
  <c r="D63" i="32"/>
  <c r="O62" i="32"/>
  <c r="N62" i="32"/>
  <c r="M62" i="32"/>
  <c r="L62" i="32"/>
  <c r="K62" i="32"/>
  <c r="J62" i="32"/>
  <c r="I62" i="32"/>
  <c r="H62" i="32"/>
  <c r="G62" i="32"/>
  <c r="F62" i="32"/>
  <c r="E62" i="32"/>
  <c r="D62" i="32"/>
  <c r="O61" i="32"/>
  <c r="N61" i="32"/>
  <c r="M61" i="32"/>
  <c r="L61" i="32"/>
  <c r="K61" i="32"/>
  <c r="J61" i="32"/>
  <c r="I61" i="32"/>
  <c r="H61" i="32"/>
  <c r="G61" i="32"/>
  <c r="F61" i="32"/>
  <c r="E61" i="32"/>
  <c r="D61" i="32"/>
  <c r="O60" i="32"/>
  <c r="N60" i="32"/>
  <c r="M60" i="32"/>
  <c r="L60" i="32"/>
  <c r="K60" i="32"/>
  <c r="J60" i="32"/>
  <c r="I60" i="32"/>
  <c r="H60" i="32"/>
  <c r="G60" i="32"/>
  <c r="F60" i="32"/>
  <c r="E60" i="32"/>
  <c r="D60" i="32"/>
  <c r="O59" i="32"/>
  <c r="N59" i="32"/>
  <c r="M59" i="32"/>
  <c r="L59" i="32"/>
  <c r="K59" i="32"/>
  <c r="J59" i="32"/>
  <c r="I59" i="32"/>
  <c r="H59" i="32"/>
  <c r="G59" i="32"/>
  <c r="F59" i="32"/>
  <c r="E59" i="32"/>
  <c r="D59" i="32"/>
  <c r="O58" i="32"/>
  <c r="N58" i="32"/>
  <c r="M58" i="32"/>
  <c r="L58" i="32"/>
  <c r="K58" i="32"/>
  <c r="J58" i="32"/>
  <c r="I58" i="32"/>
  <c r="H58" i="32"/>
  <c r="G58" i="32"/>
  <c r="F58" i="32"/>
  <c r="E58" i="32"/>
  <c r="D58" i="32"/>
  <c r="O57" i="32"/>
  <c r="N57" i="32"/>
  <c r="M57" i="32"/>
  <c r="L57" i="32"/>
  <c r="K57" i="32"/>
  <c r="J57" i="32"/>
  <c r="I57" i="32"/>
  <c r="H57" i="32"/>
  <c r="G57" i="32"/>
  <c r="F57" i="32"/>
  <c r="E57" i="32"/>
  <c r="D57" i="32"/>
  <c r="O56" i="32"/>
  <c r="N56" i="32"/>
  <c r="M56" i="32"/>
  <c r="L56" i="32"/>
  <c r="K56" i="32"/>
  <c r="J56" i="32"/>
  <c r="I56" i="32"/>
  <c r="H56" i="32"/>
  <c r="G56" i="32"/>
  <c r="F56" i="32"/>
  <c r="E56" i="32"/>
  <c r="D56" i="32"/>
  <c r="O55" i="32"/>
  <c r="N55" i="32"/>
  <c r="M55" i="32"/>
  <c r="L55" i="32"/>
  <c r="K55" i="32"/>
  <c r="J55" i="32"/>
  <c r="I55" i="32"/>
  <c r="H55" i="32"/>
  <c r="G55" i="32"/>
  <c r="F55" i="32"/>
  <c r="E55" i="32"/>
  <c r="D55" i="32"/>
  <c r="O54" i="32"/>
  <c r="N54" i="32"/>
  <c r="M54" i="32"/>
  <c r="L54" i="32"/>
  <c r="K54" i="32"/>
  <c r="J54" i="32"/>
  <c r="I54" i="32"/>
  <c r="H54" i="32"/>
  <c r="G54" i="32"/>
  <c r="F54" i="32"/>
  <c r="E54" i="32"/>
  <c r="D54" i="32"/>
  <c r="O53" i="32"/>
  <c r="N53" i="32"/>
  <c r="M53" i="32"/>
  <c r="L53" i="32"/>
  <c r="K53" i="32"/>
  <c r="J53" i="32"/>
  <c r="I53" i="32"/>
  <c r="H53" i="32"/>
  <c r="G53" i="32"/>
  <c r="F53" i="32"/>
  <c r="E53" i="32"/>
  <c r="D53" i="32"/>
  <c r="O52" i="32"/>
  <c r="N52" i="32"/>
  <c r="M52" i="32"/>
  <c r="L52" i="32"/>
  <c r="K52" i="32"/>
  <c r="J52" i="32"/>
  <c r="J73" i="32" s="1"/>
  <c r="J74" i="32" s="1"/>
  <c r="I52" i="32"/>
  <c r="I73" i="32" s="1"/>
  <c r="I74" i="32" s="1"/>
  <c r="H52" i="32"/>
  <c r="H73" i="32" s="1"/>
  <c r="H74" i="32" s="1"/>
  <c r="G52" i="32"/>
  <c r="G73" i="32" s="1"/>
  <c r="G74" i="32" s="1"/>
  <c r="F52" i="32"/>
  <c r="F73" i="32" s="1"/>
  <c r="F74" i="32" s="1"/>
  <c r="E52" i="32"/>
  <c r="E73" i="32" s="1"/>
  <c r="E74" i="32" s="1"/>
  <c r="D52" i="32"/>
  <c r="D73" i="32" s="1"/>
  <c r="O51" i="32"/>
  <c r="N51" i="32"/>
  <c r="M51" i="32"/>
  <c r="L51" i="32"/>
  <c r="K51" i="32"/>
  <c r="J51" i="32"/>
  <c r="I51" i="32"/>
  <c r="H51" i="32"/>
  <c r="G51" i="32"/>
  <c r="F51" i="32"/>
  <c r="E51" i="32"/>
  <c r="D51" i="32"/>
  <c r="O46" i="32"/>
  <c r="N46" i="32"/>
  <c r="M46" i="32"/>
  <c r="L46" i="32"/>
  <c r="K46" i="32"/>
  <c r="J46" i="32"/>
  <c r="J45" i="32" s="1"/>
  <c r="I46" i="32"/>
  <c r="I45" i="32" s="1"/>
  <c r="H46" i="32"/>
  <c r="H45" i="32" s="1"/>
  <c r="G46" i="32"/>
  <c r="G45" i="32" s="1"/>
  <c r="F46" i="32"/>
  <c r="F45" i="32" s="1"/>
  <c r="E46" i="32"/>
  <c r="E45" i="32" s="1"/>
  <c r="D46" i="32"/>
  <c r="D45" i="32" s="1"/>
  <c r="O40" i="32"/>
  <c r="N40" i="32"/>
  <c r="M40" i="32"/>
  <c r="L40" i="32"/>
  <c r="K40" i="32"/>
  <c r="O39" i="32"/>
  <c r="N39" i="32"/>
  <c r="M39" i="32"/>
  <c r="L39" i="32"/>
  <c r="K39" i="32"/>
  <c r="J39" i="32"/>
  <c r="J40" i="32" s="1"/>
  <c r="J42" i="32" s="1"/>
  <c r="I39" i="32"/>
  <c r="I40" i="32" s="1"/>
  <c r="I42" i="32" s="1"/>
  <c r="H39" i="32"/>
  <c r="H40" i="32" s="1"/>
  <c r="H42" i="32" s="1"/>
  <c r="G39" i="32"/>
  <c r="G40" i="32" s="1"/>
  <c r="G42" i="32" s="1"/>
  <c r="F39" i="32"/>
  <c r="F40" i="32" s="1"/>
  <c r="F42" i="32" s="1"/>
  <c r="E39" i="32"/>
  <c r="E40" i="32" s="1"/>
  <c r="E42" i="32" s="1"/>
  <c r="D39" i="32"/>
  <c r="D40" i="32" s="1"/>
  <c r="O38" i="32"/>
  <c r="N38" i="32"/>
  <c r="M38" i="32"/>
  <c r="L38" i="32"/>
  <c r="K38" i="32"/>
  <c r="J38" i="32"/>
  <c r="I38" i="32"/>
  <c r="H38" i="32"/>
  <c r="G38" i="32"/>
  <c r="F38" i="32"/>
  <c r="E38" i="32"/>
  <c r="D38" i="32"/>
  <c r="O32" i="32"/>
  <c r="N32" i="32"/>
  <c r="M32" i="32"/>
  <c r="L32" i="32"/>
  <c r="K32" i="32"/>
  <c r="J32" i="32"/>
  <c r="J31" i="32" s="1"/>
  <c r="I32" i="32"/>
  <c r="I31" i="32" s="1"/>
  <c r="H32" i="32"/>
  <c r="H31" i="32" s="1"/>
  <c r="G32" i="32"/>
  <c r="G31" i="32" s="1"/>
  <c r="F32" i="32"/>
  <c r="F31" i="32" s="1"/>
  <c r="E32" i="32"/>
  <c r="E31" i="32" s="1"/>
  <c r="D32" i="32"/>
  <c r="D31" i="32" s="1"/>
  <c r="O26" i="32"/>
  <c r="N26" i="32"/>
  <c r="M26" i="32"/>
  <c r="L26" i="32"/>
  <c r="K26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O24" i="32"/>
  <c r="N24" i="32"/>
  <c r="M24" i="32"/>
  <c r="L24" i="32"/>
  <c r="K24" i="32"/>
  <c r="J24" i="32"/>
  <c r="I24" i="32"/>
  <c r="H24" i="32"/>
  <c r="G24" i="32"/>
  <c r="F24" i="32"/>
  <c r="E24" i="32"/>
  <c r="D24" i="32"/>
  <c r="O23" i="32"/>
  <c r="N23" i="32"/>
  <c r="M23" i="32"/>
  <c r="L23" i="32"/>
  <c r="K23" i="32"/>
  <c r="J23" i="32"/>
  <c r="J26" i="32" s="1"/>
  <c r="J28" i="32" s="1"/>
  <c r="I23" i="32"/>
  <c r="I26" i="32" s="1"/>
  <c r="I28" i="32" s="1"/>
  <c r="H23" i="32"/>
  <c r="H26" i="32" s="1"/>
  <c r="H28" i="32" s="1"/>
  <c r="G23" i="32"/>
  <c r="G26" i="32" s="1"/>
  <c r="G28" i="32" s="1"/>
  <c r="F23" i="32"/>
  <c r="F26" i="32" s="1"/>
  <c r="F28" i="32" s="1"/>
  <c r="E23" i="32"/>
  <c r="E26" i="32" s="1"/>
  <c r="E28" i="32" s="1"/>
  <c r="D23" i="32"/>
  <c r="D26" i="32" s="1"/>
  <c r="O22" i="32"/>
  <c r="N22" i="32"/>
  <c r="M22" i="32"/>
  <c r="L22" i="32"/>
  <c r="K22" i="32"/>
  <c r="J22" i="32"/>
  <c r="I22" i="32"/>
  <c r="H22" i="32"/>
  <c r="G22" i="32"/>
  <c r="F22" i="32"/>
  <c r="E22" i="32"/>
  <c r="D22" i="32"/>
  <c r="O14" i="32"/>
  <c r="N14" i="32"/>
  <c r="M14" i="32"/>
  <c r="L14" i="32"/>
  <c r="K14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O7" i="32"/>
  <c r="N7" i="32"/>
  <c r="M7" i="32"/>
  <c r="L7" i="32"/>
  <c r="K7" i="32"/>
  <c r="J7" i="32"/>
  <c r="I7" i="32"/>
  <c r="H7" i="32"/>
  <c r="G7" i="32"/>
  <c r="F7" i="32"/>
  <c r="E7" i="32"/>
  <c r="D7" i="32"/>
  <c r="I14" i="33" l="1"/>
  <c r="E14" i="33"/>
  <c r="G75" i="32"/>
  <c r="F75" i="32"/>
  <c r="I75" i="32"/>
  <c r="E75" i="32"/>
  <c r="D75" i="32"/>
  <c r="H75" i="32"/>
  <c r="D74" i="32"/>
  <c r="G29" i="32"/>
  <c r="F29" i="32"/>
  <c r="I29" i="32"/>
  <c r="E29" i="32"/>
  <c r="D29" i="32"/>
  <c r="H29" i="32"/>
  <c r="D28" i="32"/>
  <c r="I43" i="32"/>
  <c r="E43" i="32"/>
  <c r="D43" i="32"/>
  <c r="H43" i="32"/>
  <c r="D42" i="32"/>
  <c r="G43" i="32"/>
  <c r="F43" i="32"/>
  <c r="E9" i="32"/>
  <c r="E10" i="32"/>
  <c r="I9" i="32"/>
  <c r="I10" i="32"/>
  <c r="E83" i="32"/>
  <c r="I83" i="32"/>
  <c r="F9" i="32"/>
  <c r="F10" i="32"/>
  <c r="J14" i="32"/>
  <c r="J9" i="32"/>
  <c r="J10" i="32"/>
  <c r="F83" i="32"/>
  <c r="J83" i="32"/>
  <c r="F14" i="33"/>
  <c r="G10" i="32"/>
  <c r="G9" i="32"/>
  <c r="G83" i="32"/>
  <c r="I16" i="32"/>
  <c r="E16" i="32"/>
  <c r="F15" i="32"/>
  <c r="H16" i="32"/>
  <c r="I15" i="32"/>
  <c r="I14" i="32" s="1"/>
  <c r="E15" i="32"/>
  <c r="E14" i="32" s="1"/>
  <c r="G16" i="32"/>
  <c r="H15" i="32"/>
  <c r="H14" i="32" s="1"/>
  <c r="D16" i="32"/>
  <c r="D10" i="32"/>
  <c r="F16" i="32"/>
  <c r="G15" i="32"/>
  <c r="D15" i="32"/>
  <c r="D9" i="32"/>
  <c r="D8" i="32" s="1"/>
  <c r="H9" i="32"/>
  <c r="H10" i="32"/>
  <c r="D83" i="32"/>
  <c r="H83" i="32"/>
  <c r="G14" i="33"/>
  <c r="H14" i="33"/>
  <c r="J8" i="33"/>
  <c r="O51" i="29"/>
  <c r="N51" i="29"/>
  <c r="M51" i="29"/>
  <c r="L51" i="29"/>
  <c r="K51" i="29"/>
  <c r="J51" i="29"/>
  <c r="I51" i="29"/>
  <c r="H51" i="29"/>
  <c r="G51" i="29"/>
  <c r="F51" i="29"/>
  <c r="E51" i="29"/>
  <c r="D51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O7" i="29"/>
  <c r="N7" i="29"/>
  <c r="M7" i="29"/>
  <c r="L7" i="29"/>
  <c r="K7" i="29"/>
  <c r="J7" i="29"/>
  <c r="I7" i="29"/>
  <c r="H7" i="29"/>
  <c r="G7" i="29"/>
  <c r="F7" i="29"/>
  <c r="E7" i="29"/>
  <c r="D7" i="29"/>
  <c r="O91" i="29"/>
  <c r="N91" i="29"/>
  <c r="M91" i="29"/>
  <c r="L91" i="29"/>
  <c r="K91" i="29"/>
  <c r="J91" i="29"/>
  <c r="I91" i="29"/>
  <c r="H91" i="29"/>
  <c r="G91" i="29"/>
  <c r="F91" i="29"/>
  <c r="E91" i="29"/>
  <c r="D91" i="29"/>
  <c r="O90" i="29"/>
  <c r="N90" i="29"/>
  <c r="M90" i="29"/>
  <c r="L90" i="29"/>
  <c r="K90" i="29"/>
  <c r="J90" i="29"/>
  <c r="I90" i="29"/>
  <c r="H90" i="29"/>
  <c r="G90" i="29"/>
  <c r="F90" i="29"/>
  <c r="E90" i="29"/>
  <c r="D90" i="29"/>
  <c r="O88" i="29"/>
  <c r="N88" i="29"/>
  <c r="M88" i="29"/>
  <c r="L88" i="29"/>
  <c r="K88" i="29"/>
  <c r="O87" i="29"/>
  <c r="N87" i="29"/>
  <c r="M87" i="29"/>
  <c r="L87" i="29"/>
  <c r="K87" i="29"/>
  <c r="J87" i="29"/>
  <c r="I87" i="29"/>
  <c r="H87" i="29"/>
  <c r="G87" i="29"/>
  <c r="F87" i="29"/>
  <c r="E87" i="29"/>
  <c r="D87" i="29"/>
  <c r="O86" i="29"/>
  <c r="N86" i="29"/>
  <c r="M86" i="29"/>
  <c r="L86" i="29"/>
  <c r="K86" i="29"/>
  <c r="J86" i="29"/>
  <c r="J88" i="29" s="1"/>
  <c r="I86" i="29"/>
  <c r="I88" i="29" s="1"/>
  <c r="H86" i="29"/>
  <c r="H88" i="29" s="1"/>
  <c r="G86" i="29"/>
  <c r="G88" i="29" s="1"/>
  <c r="F86" i="29"/>
  <c r="F88" i="29" s="1"/>
  <c r="E86" i="29"/>
  <c r="E88" i="29" s="1"/>
  <c r="D86" i="29"/>
  <c r="D88" i="29" s="1"/>
  <c r="O82" i="29"/>
  <c r="N82" i="29"/>
  <c r="M82" i="29"/>
  <c r="L82" i="29"/>
  <c r="K82" i="29"/>
  <c r="J82" i="29"/>
  <c r="I82" i="29"/>
  <c r="H82" i="29"/>
  <c r="G82" i="29"/>
  <c r="F82" i="29"/>
  <c r="E82" i="29"/>
  <c r="D82" i="29"/>
  <c r="O81" i="29"/>
  <c r="N81" i="29"/>
  <c r="M81" i="29"/>
  <c r="L81" i="29"/>
  <c r="K81" i="29"/>
  <c r="J81" i="29"/>
  <c r="I81" i="29"/>
  <c r="H81" i="29"/>
  <c r="G81" i="29"/>
  <c r="F81" i="29"/>
  <c r="E81" i="29"/>
  <c r="D81" i="29"/>
  <c r="O77" i="29"/>
  <c r="N77" i="29"/>
  <c r="M77" i="29"/>
  <c r="L77" i="29"/>
  <c r="K77" i="29"/>
  <c r="J77" i="29"/>
  <c r="I77" i="29"/>
  <c r="H77" i="29"/>
  <c r="G77" i="29"/>
  <c r="G76" i="29" s="1"/>
  <c r="F77" i="29"/>
  <c r="E77" i="29"/>
  <c r="O73" i="29"/>
  <c r="N73" i="29"/>
  <c r="M73" i="29"/>
  <c r="L73" i="29"/>
  <c r="K73" i="29"/>
  <c r="O72" i="29"/>
  <c r="N72" i="29"/>
  <c r="M72" i="29"/>
  <c r="L72" i="29"/>
  <c r="K72" i="29"/>
  <c r="J72" i="29"/>
  <c r="I72" i="29"/>
  <c r="H72" i="29"/>
  <c r="G72" i="29"/>
  <c r="F72" i="29"/>
  <c r="E72" i="29"/>
  <c r="O71" i="29"/>
  <c r="N71" i="29"/>
  <c r="M71" i="29"/>
  <c r="L71" i="29"/>
  <c r="K71" i="29"/>
  <c r="J71" i="29"/>
  <c r="I71" i="29"/>
  <c r="H71" i="29"/>
  <c r="G71" i="29"/>
  <c r="F71" i="29"/>
  <c r="E71" i="29"/>
  <c r="O70" i="29"/>
  <c r="N70" i="29"/>
  <c r="M70" i="29"/>
  <c r="L70" i="29"/>
  <c r="K70" i="29"/>
  <c r="J70" i="29"/>
  <c r="I70" i="29"/>
  <c r="H70" i="29"/>
  <c r="G70" i="29"/>
  <c r="F70" i="29"/>
  <c r="E70" i="29"/>
  <c r="O69" i="29"/>
  <c r="N69" i="29"/>
  <c r="M69" i="29"/>
  <c r="L69" i="29"/>
  <c r="K69" i="29"/>
  <c r="J69" i="29"/>
  <c r="I69" i="29"/>
  <c r="H69" i="29"/>
  <c r="G69" i="29"/>
  <c r="F69" i="29"/>
  <c r="E69" i="29"/>
  <c r="O68" i="29"/>
  <c r="N68" i="29"/>
  <c r="M68" i="29"/>
  <c r="L68" i="29"/>
  <c r="K68" i="29"/>
  <c r="J68" i="29"/>
  <c r="I68" i="29"/>
  <c r="H68" i="29"/>
  <c r="G68" i="29"/>
  <c r="F68" i="29"/>
  <c r="E68" i="29"/>
  <c r="O67" i="29"/>
  <c r="N67" i="29"/>
  <c r="M67" i="29"/>
  <c r="L67" i="29"/>
  <c r="K67" i="29"/>
  <c r="J67" i="29"/>
  <c r="I67" i="29"/>
  <c r="H67" i="29"/>
  <c r="G67" i="29"/>
  <c r="F67" i="29"/>
  <c r="E67" i="29"/>
  <c r="O66" i="29"/>
  <c r="N66" i="29"/>
  <c r="M66" i="29"/>
  <c r="L66" i="29"/>
  <c r="K66" i="29"/>
  <c r="J66" i="29"/>
  <c r="I66" i="29"/>
  <c r="H66" i="29"/>
  <c r="G66" i="29"/>
  <c r="F66" i="29"/>
  <c r="E66" i="29"/>
  <c r="O65" i="29"/>
  <c r="N65" i="29"/>
  <c r="M65" i="29"/>
  <c r="L65" i="29"/>
  <c r="K65" i="29"/>
  <c r="J65" i="29"/>
  <c r="I65" i="29"/>
  <c r="H65" i="29"/>
  <c r="G65" i="29"/>
  <c r="F65" i="29"/>
  <c r="E65" i="29"/>
  <c r="O64" i="29"/>
  <c r="N64" i="29"/>
  <c r="M64" i="29"/>
  <c r="L64" i="29"/>
  <c r="K64" i="29"/>
  <c r="J64" i="29"/>
  <c r="I64" i="29"/>
  <c r="H64" i="29"/>
  <c r="G64" i="29"/>
  <c r="F64" i="29"/>
  <c r="E64" i="29"/>
  <c r="O63" i="29"/>
  <c r="N63" i="29"/>
  <c r="M63" i="29"/>
  <c r="L63" i="29"/>
  <c r="K63" i="29"/>
  <c r="J63" i="29"/>
  <c r="I63" i="29"/>
  <c r="H63" i="29"/>
  <c r="G63" i="29"/>
  <c r="F63" i="29"/>
  <c r="E63" i="29"/>
  <c r="O62" i="29"/>
  <c r="N62" i="29"/>
  <c r="M62" i="29"/>
  <c r="L62" i="29"/>
  <c r="K62" i="29"/>
  <c r="J62" i="29"/>
  <c r="I62" i="29"/>
  <c r="H62" i="29"/>
  <c r="G62" i="29"/>
  <c r="F62" i="29"/>
  <c r="E62" i="29"/>
  <c r="O61" i="29"/>
  <c r="N61" i="29"/>
  <c r="M61" i="29"/>
  <c r="L61" i="29"/>
  <c r="K61" i="29"/>
  <c r="J61" i="29"/>
  <c r="I61" i="29"/>
  <c r="H61" i="29"/>
  <c r="G61" i="29"/>
  <c r="F61" i="29"/>
  <c r="E61" i="29"/>
  <c r="O60" i="29"/>
  <c r="N60" i="29"/>
  <c r="M60" i="29"/>
  <c r="L60" i="29"/>
  <c r="K60" i="29"/>
  <c r="J60" i="29"/>
  <c r="I60" i="29"/>
  <c r="H60" i="29"/>
  <c r="G60" i="29"/>
  <c r="F60" i="29"/>
  <c r="E60" i="29"/>
  <c r="O59" i="29"/>
  <c r="N59" i="29"/>
  <c r="M59" i="29"/>
  <c r="L59" i="29"/>
  <c r="K59" i="29"/>
  <c r="J59" i="29"/>
  <c r="I59" i="29"/>
  <c r="H59" i="29"/>
  <c r="G59" i="29"/>
  <c r="F59" i="29"/>
  <c r="E59" i="29"/>
  <c r="O58" i="29"/>
  <c r="N58" i="29"/>
  <c r="M58" i="29"/>
  <c r="L58" i="29"/>
  <c r="K58" i="29"/>
  <c r="J58" i="29"/>
  <c r="I58" i="29"/>
  <c r="H58" i="29"/>
  <c r="G58" i="29"/>
  <c r="F58" i="29"/>
  <c r="E58" i="29"/>
  <c r="O57" i="29"/>
  <c r="N57" i="29"/>
  <c r="M57" i="29"/>
  <c r="L57" i="29"/>
  <c r="K57" i="29"/>
  <c r="J57" i="29"/>
  <c r="I57" i="29"/>
  <c r="H57" i="29"/>
  <c r="G57" i="29"/>
  <c r="F57" i="29"/>
  <c r="E57" i="29"/>
  <c r="O56" i="29"/>
  <c r="N56" i="29"/>
  <c r="M56" i="29"/>
  <c r="L56" i="29"/>
  <c r="K56" i="29"/>
  <c r="J56" i="29"/>
  <c r="I56" i="29"/>
  <c r="H56" i="29"/>
  <c r="G56" i="29"/>
  <c r="F56" i="29"/>
  <c r="E56" i="29"/>
  <c r="O55" i="29"/>
  <c r="N55" i="29"/>
  <c r="M55" i="29"/>
  <c r="L55" i="29"/>
  <c r="K55" i="29"/>
  <c r="J55" i="29"/>
  <c r="I55" i="29"/>
  <c r="H55" i="29"/>
  <c r="G55" i="29"/>
  <c r="F55" i="29"/>
  <c r="E55" i="29"/>
  <c r="O54" i="29"/>
  <c r="N54" i="29"/>
  <c r="M54" i="29"/>
  <c r="L54" i="29"/>
  <c r="K54" i="29"/>
  <c r="J54" i="29"/>
  <c r="I54" i="29"/>
  <c r="H54" i="29"/>
  <c r="G54" i="29"/>
  <c r="F54" i="29"/>
  <c r="E54" i="29"/>
  <c r="O53" i="29"/>
  <c r="N53" i="29"/>
  <c r="M53" i="29"/>
  <c r="L53" i="29"/>
  <c r="K53" i="29"/>
  <c r="J53" i="29"/>
  <c r="I53" i="29"/>
  <c r="H53" i="29"/>
  <c r="G53" i="29"/>
  <c r="F53" i="29"/>
  <c r="E53" i="29"/>
  <c r="O52" i="29"/>
  <c r="N52" i="29"/>
  <c r="M52" i="29"/>
  <c r="L52" i="29"/>
  <c r="K52" i="29"/>
  <c r="J52" i="29"/>
  <c r="I52" i="29"/>
  <c r="I73" i="29" s="1"/>
  <c r="I74" i="29" s="1"/>
  <c r="H52" i="29"/>
  <c r="G52" i="29"/>
  <c r="F52" i="29"/>
  <c r="E52" i="29"/>
  <c r="O46" i="29"/>
  <c r="N46" i="29"/>
  <c r="M46" i="29"/>
  <c r="L46" i="29"/>
  <c r="K46" i="29"/>
  <c r="J46" i="29"/>
  <c r="I46" i="29"/>
  <c r="H46" i="29"/>
  <c r="G46" i="29"/>
  <c r="F46" i="29"/>
  <c r="E46" i="29"/>
  <c r="O40" i="29"/>
  <c r="N40" i="29"/>
  <c r="M40" i="29"/>
  <c r="L40" i="29"/>
  <c r="K40" i="29"/>
  <c r="O39" i="29"/>
  <c r="N39" i="29"/>
  <c r="M39" i="29"/>
  <c r="L39" i="29"/>
  <c r="K39" i="29"/>
  <c r="J39" i="29"/>
  <c r="J40" i="29" s="1"/>
  <c r="I39" i="29"/>
  <c r="I40" i="29" s="1"/>
  <c r="H39" i="29"/>
  <c r="H40" i="29" s="1"/>
  <c r="G39" i="29"/>
  <c r="G40" i="29" s="1"/>
  <c r="F39" i="29"/>
  <c r="F40" i="29" s="1"/>
  <c r="E39" i="29"/>
  <c r="E40" i="29" s="1"/>
  <c r="O32" i="29"/>
  <c r="N32" i="29"/>
  <c r="M32" i="29"/>
  <c r="L32" i="29"/>
  <c r="K32" i="29"/>
  <c r="J32" i="29"/>
  <c r="I32" i="29"/>
  <c r="H32" i="29"/>
  <c r="G32" i="29"/>
  <c r="G31" i="29" s="1"/>
  <c r="F32" i="29"/>
  <c r="E32" i="29"/>
  <c r="O26" i="29"/>
  <c r="N26" i="29"/>
  <c r="M26" i="29"/>
  <c r="L26" i="29"/>
  <c r="K26" i="29"/>
  <c r="O25" i="29"/>
  <c r="N25" i="29"/>
  <c r="M25" i="29"/>
  <c r="L25" i="29"/>
  <c r="K25" i="29"/>
  <c r="J25" i="29"/>
  <c r="I25" i="29"/>
  <c r="H25" i="29"/>
  <c r="G25" i="29"/>
  <c r="F25" i="29"/>
  <c r="E25" i="29"/>
  <c r="O24" i="29"/>
  <c r="N24" i="29"/>
  <c r="M24" i="29"/>
  <c r="L24" i="29"/>
  <c r="K24" i="29"/>
  <c r="J24" i="29"/>
  <c r="I24" i="29"/>
  <c r="H24" i="29"/>
  <c r="G24" i="29"/>
  <c r="F24" i="29"/>
  <c r="E24" i="29"/>
  <c r="O23" i="29"/>
  <c r="N23" i="29"/>
  <c r="M23" i="29"/>
  <c r="L23" i="29"/>
  <c r="K23" i="29"/>
  <c r="J23" i="29"/>
  <c r="I23" i="29"/>
  <c r="I26" i="29" s="1"/>
  <c r="I28" i="29" s="1"/>
  <c r="H23" i="29"/>
  <c r="G23" i="29"/>
  <c r="F23" i="29"/>
  <c r="E23" i="29"/>
  <c r="O14" i="29"/>
  <c r="N14" i="29"/>
  <c r="M14" i="29"/>
  <c r="L14" i="29"/>
  <c r="K14" i="29"/>
  <c r="O79" i="29"/>
  <c r="N79" i="29"/>
  <c r="M79" i="29"/>
  <c r="L79" i="29"/>
  <c r="K79" i="29"/>
  <c r="J79" i="29"/>
  <c r="I79" i="29"/>
  <c r="H79" i="29"/>
  <c r="G79" i="29"/>
  <c r="F79" i="29"/>
  <c r="E79" i="29"/>
  <c r="O80" i="29"/>
  <c r="N80" i="29"/>
  <c r="M80" i="29"/>
  <c r="L80" i="29"/>
  <c r="K80" i="29"/>
  <c r="J80" i="29"/>
  <c r="I80" i="29"/>
  <c r="H80" i="29"/>
  <c r="G80" i="29"/>
  <c r="F80" i="29"/>
  <c r="E80" i="29"/>
  <c r="D80" i="29"/>
  <c r="D79" i="29"/>
  <c r="D77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46" i="29"/>
  <c r="D45" i="29" s="1"/>
  <c r="D39" i="29"/>
  <c r="D40" i="29" s="1"/>
  <c r="D32" i="29"/>
  <c r="D25" i="29"/>
  <c r="D24" i="29"/>
  <c r="D23" i="29"/>
  <c r="O8" i="29"/>
  <c r="N8" i="29"/>
  <c r="M8" i="29"/>
  <c r="L8" i="29"/>
  <c r="K8" i="29"/>
  <c r="G14" i="32" l="1"/>
  <c r="D14" i="32"/>
  <c r="H31" i="29"/>
  <c r="E42" i="29"/>
  <c r="I45" i="29"/>
  <c r="D76" i="29"/>
  <c r="G83" i="29"/>
  <c r="H42" i="29"/>
  <c r="I42" i="29"/>
  <c r="E45" i="29"/>
  <c r="J73" i="29"/>
  <c r="J74" i="29" s="1"/>
  <c r="D31" i="29"/>
  <c r="J42" i="29"/>
  <c r="H26" i="29"/>
  <c r="H28" i="29" s="1"/>
  <c r="J26" i="29"/>
  <c r="J28" i="29" s="1"/>
  <c r="H73" i="29"/>
  <c r="H74" i="29" s="1"/>
  <c r="J9" i="29"/>
  <c r="J10" i="29"/>
  <c r="E26" i="29"/>
  <c r="E28" i="29" s="1"/>
  <c r="F45" i="29"/>
  <c r="G73" i="29"/>
  <c r="G74" i="29" s="1"/>
  <c r="H76" i="29"/>
  <c r="D83" i="29"/>
  <c r="H83" i="29"/>
  <c r="J8" i="32"/>
  <c r="F8" i="32"/>
  <c r="I8" i="32"/>
  <c r="F9" i="29"/>
  <c r="F10" i="29"/>
  <c r="G43" i="29"/>
  <c r="F43" i="29"/>
  <c r="I43" i="29"/>
  <c r="E43" i="29"/>
  <c r="D43" i="29"/>
  <c r="H43" i="29"/>
  <c r="D42" i="29"/>
  <c r="J45" i="29"/>
  <c r="H9" i="29"/>
  <c r="H10" i="29"/>
  <c r="E31" i="29"/>
  <c r="I31" i="29"/>
  <c r="F42" i="29"/>
  <c r="G45" i="29"/>
  <c r="E76" i="29"/>
  <c r="I76" i="29"/>
  <c r="E83" i="29"/>
  <c r="I83" i="29"/>
  <c r="G9" i="29"/>
  <c r="G10" i="29"/>
  <c r="G16" i="29"/>
  <c r="H15" i="29"/>
  <c r="D16" i="29"/>
  <c r="D10" i="29"/>
  <c r="F16" i="29"/>
  <c r="G15" i="29"/>
  <c r="D15" i="29"/>
  <c r="D9" i="29"/>
  <c r="I16" i="29"/>
  <c r="E16" i="29"/>
  <c r="F15" i="29"/>
  <c r="H16" i="29"/>
  <c r="I15" i="29"/>
  <c r="I14" i="29" s="1"/>
  <c r="E15" i="29"/>
  <c r="E10" i="29"/>
  <c r="E9" i="29"/>
  <c r="E8" i="29" s="1"/>
  <c r="I10" i="29"/>
  <c r="I9" i="29"/>
  <c r="I8" i="29" s="1"/>
  <c r="F31" i="29"/>
  <c r="J31" i="29"/>
  <c r="G42" i="29"/>
  <c r="H45" i="29"/>
  <c r="F76" i="29"/>
  <c r="J76" i="29"/>
  <c r="F83" i="29"/>
  <c r="J83" i="29"/>
  <c r="H8" i="32"/>
  <c r="F14" i="32"/>
  <c r="G8" i="32"/>
  <c r="E8" i="32"/>
  <c r="F26" i="29"/>
  <c r="F28" i="29" s="1"/>
  <c r="D73" i="29"/>
  <c r="G26" i="29"/>
  <c r="G28" i="29" s="1"/>
  <c r="E73" i="29"/>
  <c r="E74" i="29" s="1"/>
  <c r="F73" i="29"/>
  <c r="F74" i="29" s="1"/>
  <c r="D26" i="29"/>
  <c r="H8" i="29" l="1"/>
  <c r="J14" i="29"/>
  <c r="I29" i="29"/>
  <c r="E29" i="29"/>
  <c r="D29" i="29"/>
  <c r="H29" i="29"/>
  <c r="D28" i="29"/>
  <c r="G29" i="29"/>
  <c r="F29" i="29"/>
  <c r="J8" i="29"/>
  <c r="H14" i="29"/>
  <c r="F8" i="29"/>
  <c r="I75" i="29"/>
  <c r="E75" i="29"/>
  <c r="D75" i="29"/>
  <c r="H75" i="29"/>
  <c r="D74" i="29"/>
  <c r="G75" i="29"/>
  <c r="F75" i="29"/>
  <c r="G8" i="29"/>
  <c r="D8" i="29"/>
  <c r="E14" i="29" l="1"/>
  <c r="G14" i="29"/>
  <c r="F14" i="29"/>
  <c r="D14" i="29" l="1"/>
</calcChain>
</file>

<file path=xl/sharedStrings.xml><?xml version="1.0" encoding="utf-8"?>
<sst xmlns="http://schemas.openxmlformats.org/spreadsheetml/2006/main" count="480" uniqueCount="114">
  <si>
    <t>Policy</t>
  </si>
  <si>
    <t>App In ณ เดือนที่อนุมัติ</t>
  </si>
  <si>
    <t>** คิดแยกเป็นรายเดือน **</t>
  </si>
  <si>
    <t>จำนวนใบสมัคร OR จากระบบทั้งหมด</t>
  </si>
  <si>
    <r>
      <t xml:space="preserve">% OR จากระบบทั้งหมด ณ เดือนที่อนุมัติ </t>
    </r>
    <r>
      <rPr>
        <b/>
        <u/>
        <sz val="9"/>
        <color indexed="8"/>
        <rFont val="Tahoma"/>
        <family val="2"/>
      </rPr>
      <t/>
    </r>
  </si>
  <si>
    <r>
      <t xml:space="preserve">Low Side </t>
    </r>
    <r>
      <rPr>
        <i/>
        <sz val="9"/>
        <color indexed="8"/>
        <rFont val="Calibri"/>
        <family val="2"/>
      </rPr>
      <t xml:space="preserve"> (ไม่ผ่าน Credit Scoring)</t>
    </r>
  </si>
  <si>
    <r>
      <t>5%  Override Application Score และ FICO Score</t>
    </r>
    <r>
      <rPr>
        <sz val="10"/>
        <color indexed="10"/>
        <rFont val="Calibri"/>
        <family val="2"/>
      </rPr>
      <t xml:space="preserve"> </t>
    </r>
  </si>
  <si>
    <t>1%  Override %Debt Burden</t>
  </si>
  <si>
    <t>* คิดสะสม (6 เดือน)*</t>
  </si>
  <si>
    <t>Approve</t>
  </si>
  <si>
    <t>#Apps &gt;&gt; Override %Debt Burden</t>
  </si>
  <si>
    <t xml:space="preserve">#Apps &gt;&gt; Override App Score และ FICO Score </t>
  </si>
  <si>
    <t>Grand Total</t>
  </si>
  <si>
    <t xml:space="preserve">Monitoring % Override </t>
  </si>
  <si>
    <t>นับระดับใบสมัคร</t>
  </si>
  <si>
    <t>นับระดับข้อ OR</t>
  </si>
  <si>
    <t>จำนวน OR/จำนวนใบสมัครที่ approve</t>
  </si>
  <si>
    <t>OR Description</t>
  </si>
  <si>
    <t>OR Decription</t>
  </si>
  <si>
    <t>ความสามารถในการชำระหนี้ (% Debt Burden)</t>
  </si>
  <si>
    <t>นับระดับข้อ OR (กรณีหลาย policy ใช้ OR ข้อนี้ร่วมกันให้นับเป็น 1)</t>
  </si>
  <si>
    <t>ยอด application นับตามวันสร้าง (create date) ในระบบ</t>
  </si>
  <si>
    <t>ยอด approve application นับตามวันอนุมัติ</t>
  </si>
  <si>
    <t>ยอด reject application นับตามวันอนุมัติ (ยอดของเดือนที่ผ่านมาอาจจะปรับลดได้ในกรณีมี veto หรือ reprocess เกิดขึ้น)</t>
  </si>
  <si>
    <t>ยอด approve application ที่มีการ OR นับตามวันอนุมัติ</t>
  </si>
  <si>
    <t>นับระดับใบสมัคร (กรณีมี lowside อย่างเดียว ให้นับในเป็น Low Side ถ้าไม่มี lowside หรือมีผสมกับอย่างอื่นให้นับเป็น Policy)</t>
  </si>
  <si>
    <t xml:space="preserve">ไม่ผ่าน Application Score       </t>
  </si>
  <si>
    <t xml:space="preserve">ไม่ผ่านหลักเกณฑ์คะแนนขั้นต่ำของ Bureau Score/FICO Score                                                                         </t>
  </si>
  <si>
    <t xml:space="preserve">ไม่ผ่านหลักเกณฑ์ B Score        </t>
  </si>
  <si>
    <t>%Debt Burden = #OR / Approve (แบบรายเดือน)</t>
  </si>
  <si>
    <t>%Debt Burden = #OR / Approve (แบบสะสม 6 เดือน)</t>
  </si>
  <si>
    <r>
      <t xml:space="preserve">% </t>
    </r>
    <r>
      <rPr>
        <sz val="10.5"/>
        <rFont val="Calibri"/>
        <family val="2"/>
      </rPr>
      <t xml:space="preserve">OR +  PreScreen </t>
    </r>
    <r>
      <rPr>
        <sz val="10.5"/>
        <color rgb="FFFF0000"/>
        <rFont val="Calibri"/>
        <family val="2"/>
      </rPr>
      <t>ทั้งหมด</t>
    </r>
    <r>
      <rPr>
        <sz val="10.5"/>
        <rFont val="Calibri"/>
        <family val="2"/>
      </rPr>
      <t xml:space="preserve"> ณ เดือนที่อนุมัติ</t>
    </r>
  </si>
  <si>
    <r>
      <t xml:space="preserve">% </t>
    </r>
    <r>
      <rPr>
        <sz val="10.5"/>
        <rFont val="Calibri"/>
        <family val="2"/>
      </rPr>
      <t xml:space="preserve">OR+ Prescreen </t>
    </r>
    <r>
      <rPr>
        <sz val="10.5"/>
        <color rgb="FFFF0000"/>
        <rFont val="Calibri"/>
        <family val="2"/>
      </rPr>
      <t>ทั้งหมด</t>
    </r>
    <r>
      <rPr>
        <sz val="10.5"/>
        <rFont val="Calibri"/>
        <family val="2"/>
      </rPr>
      <t xml:space="preserve"> ณ เดือนที่อนุมัติ</t>
    </r>
  </si>
  <si>
    <t xml:space="preserve">%Score = #OR / Approve  (แบบรายเดือน) </t>
  </si>
  <si>
    <t xml:space="preserve">%Score = #OR / Approve  (แบบสะสม 6 เดือน) </t>
  </si>
  <si>
    <t>10% Pre-Screen Policy</t>
  </si>
  <si>
    <t xml:space="preserve">Pre-Screen Description 
</t>
  </si>
  <si>
    <t xml:space="preserve">%PreScreen  = # PreScreen / Approve  (แบบรายเดือน) </t>
  </si>
  <si>
    <t xml:space="preserve">%PreScreen  = # PreScreen / Approve  (แบบสะสม 6 เดือน) </t>
  </si>
  <si>
    <t xml:space="preserve">#Apps &gt;&gt; PreScreen </t>
  </si>
  <si>
    <t xml:space="preserve">บริษัทติด Bankruptcy/AMC/TAMC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</si>
  <si>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ประวัติ DPD&gt;30 วัน ณ ปัจจุบัน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</si>
  <si>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ผู้ขอเครดิตเคยเป็น NPL ในรอบ 12 เดือน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</si>
  <si>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ผู้สมัครมีประวัติเป็นบุคคลล้มละลาย (ติด Bankruptcy)/ขายทอดตลาด/มีประวัติถูกฟ้องร้อง/อยู่ระหว่างถูกดำเนินคดี แต่ชำระหนี้หมดสิ้นแล้ว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</si>
  <si>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มีประวัติ DPD&gt;30 วัน ในรอบ 6 - 12 เดือน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</si>
  <si>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มีประวัติค้างชำระ 1-30 วัน เกิน 3 ครั้ง ในรอบ 12 เดือน (กรณี Increase/Upgrade)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</si>
  <si>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รายได้ขั้นต่ำไม่ผ่านหลักเกณฑ์โปรแกรมผลิตภัณฑ์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</si>
  <si>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ลูกค้า เป็น NPL ณ.ปัจจุบัน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</si>
  <si>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ลูกค้าต่างชาติไม่มี VISA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</si>
  <si>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ลูกค้าต่างชาติไม่มี Work Permit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</si>
  <si>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ลูกค้ามีประวัติถูกยกเลิกบัตรเครดิต/ KEC (Block O) และจ่ายชำระหนี้เสร็จสิ้นมาแล้วย้อนหลังตั้งแต่ 6 เดือนแต่ไม่ถึง 1 ปี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</si>
  <si>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ลูกค้ามีประวัติปรับโครงสร้างหนี้ และมีประวัติการผ่อนชำระหนี้ปกติ 6 เดือนขึ้นไป  แต่ไม่ถึง 1 ปี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</si>
  <si>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ลูกค้าเคยเป็นหนี้บัตรเครดิตหรือบัตรกดเงินสด ที่ถูก Kbank ยกเลิกและติดตามยากจนธนาคารต้องลดหนี้ให้หรือเป็นหนี้สงสัยจะสูญ หรือถูกดำเนินคดี ( Block B,K,M,W,Y,Z)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</si>
  <si>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วงเงินอนุมัติแตกต่างจาก Credit Scoring หรือ ตามเกณฑ์ B-Score (กรณี Increase/ Upgrade)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</si>
  <si>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อายุของผู้สมัครไม่เป็นไปตามเกณฑ์ของธนาคาร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</si>
  <si>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อายุงานปัจจุบัน (รวมอายุงานเดิม) น้อยกว่า 6 เดือน/ระยะเวลาดำเนินธุรกิจน้อยกว่า 1 ปี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</si>
  <si>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เช็คสั่งจ่ายที่สามารถตรวจสอบได้ถูกคืนเมื่อเทียบกับปริมาณเช็คทั้งหมดต่อรายการเช็คที่สั่งจ่ายทั้งหมด เกินกว่า 5%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</si>
  <si>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เป็นลูกหนี้ที่ถูกส่งขาย AMC/TAMC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</si>
  <si>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เรื่องอื่นๆ ที่ไม่ได้ระบุไว้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</si>
  <si>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เอกสารไม่ครบถ้วน/ไม่สมบูรณ์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</si>
  <si>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ไม่มีเบอร์โทรศัพท์พื้นฐาน (เบอร์บ้าน/เบอร์ที่ทำงาน)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</si>
  <si>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</t>
  </si>
  <si>
    <t>Y</t>
  </si>
  <si>
    <t>Y+N</t>
  </si>
  <si>
    <t>Note*</t>
  </si>
  <si>
    <t>Ascore OR</t>
  </si>
  <si>
    <t>Policy OR</t>
  </si>
  <si>
    <t>Remark*</t>
  </si>
  <si>
    <t>%PreScreen = #Apps / Approve (แบบรายเดือน)</t>
  </si>
  <si>
    <t>%Score = #Apps / Approve (แบบรายเดือน)</t>
  </si>
  <si>
    <t xml:space="preserve">%Debt Burden = #Apps / Approve (แบบรายเดือน) </t>
  </si>
  <si>
    <t>Y = CA Remark* (ERR1-4, Project Code 19XX)
N = No CA Remark* (ERR1-4, Project Code 19XX)</t>
  </si>
  <si>
    <t>PERIOD</t>
  </si>
  <si>
    <t>APP_IN</t>
  </si>
  <si>
    <t>APPROVE</t>
  </si>
  <si>
    <t>REJECT</t>
  </si>
  <si>
    <t>WITH_OR</t>
  </si>
  <si>
    <t>WITH_EXEMPT_OR</t>
  </si>
  <si>
    <t>WITH_NONLOWSIDE_OR</t>
  </si>
  <si>
    <t>PRODUCT</t>
  </si>
  <si>
    <t>OR_01</t>
  </si>
  <si>
    <t>OR_02</t>
  </si>
  <si>
    <t>OR_03</t>
  </si>
  <si>
    <t>OR_04</t>
  </si>
  <si>
    <t>OR_05</t>
  </si>
  <si>
    <t>OR_06</t>
  </si>
  <si>
    <t>OR_07</t>
  </si>
  <si>
    <t>OR_08</t>
  </si>
  <si>
    <t>OR_09</t>
  </si>
  <si>
    <t>OR_10</t>
  </si>
  <si>
    <t>OR_11</t>
  </si>
  <si>
    <t>OR_12</t>
  </si>
  <si>
    <t>OR_13</t>
  </si>
  <si>
    <t>OR_14</t>
  </si>
  <si>
    <t>OR_15</t>
  </si>
  <si>
    <t>OR_16</t>
  </si>
  <si>
    <t>OR_17</t>
  </si>
  <si>
    <t>OR_18</t>
  </si>
  <si>
    <t>OR_19</t>
  </si>
  <si>
    <t>OR_20</t>
  </si>
  <si>
    <t>OR_21</t>
  </si>
  <si>
    <t>OR_22</t>
  </si>
  <si>
    <t>OR_23</t>
  </si>
  <si>
    <t>OR_24</t>
  </si>
  <si>
    <t>OR_25</t>
  </si>
  <si>
    <t>WITH_OR_010203</t>
  </si>
  <si>
    <t>WITH_OR_04</t>
  </si>
  <si>
    <t>WITH_OR_XX</t>
  </si>
  <si>
    <t>Low Side</t>
  </si>
  <si>
    <t xml:space="preserve">   Reject</t>
  </si>
  <si>
    <t>CC as of 20190701</t>
  </si>
  <si>
    <t>XPL as of 20190701</t>
  </si>
  <si>
    <t>XPC as of 20190701</t>
  </si>
  <si>
    <t xml:space="preserve">ลูกค้ามีประวัติถูกยกเลิกบัตรเครดิต/XPC (Block O) และจ่ายชำระหนี้เสร็จสิ้นมาแล้วย้อนหลังตั้งแต่ 6 เดือนแต่ไม่ถึง 1 ปี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</si>
</sst>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mmm\ yyyy"/>
  </numFmts>
  <fonts count="42">
    <font>
      <sz val="11"/>
      <color theme="1"/>
      <name val="Calibri"/>
      <family val="2"/>
      <scheme val="minor"/>
    </font>
    <font>
      <b/>
      <u/>
      <sz val="9"/>
      <color indexed="8"/>
      <name val="Tahoma"/>
      <family val="2"/>
    </font>
    <font>
      <i/>
      <sz val="9"/>
      <color indexed="8"/>
      <name val="Calibri"/>
      <family val="2"/>
    </font>
    <font>
      <sz val="10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B050"/>
      <name val="SansSerif"/>
    </font>
    <font>
      <b/>
      <sz val="10"/>
      <color rgb="FF00B050"/>
      <name val="Calibri"/>
      <family val="2"/>
      <scheme val="minor"/>
    </font>
    <font>
      <sz val="9"/>
      <color rgb="FF00B050"/>
      <name val="Calibri"/>
      <family val="2"/>
      <scheme val="minor"/>
    </font>
    <font>
      <sz val="10"/>
      <color indexed="8"/>
      <name val="Tahom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i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.5"/>
      <name val="Calibri"/>
      <family val="2"/>
    </font>
    <font>
      <sz val="10.5"/>
      <color rgb="FFFF0000"/>
      <name val="Calibri"/>
      <family val="2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rgb="FF0070C0"/>
      <name val="Calibri"/>
      <family val="2"/>
      <scheme val="minor"/>
    </font>
    <font>
      <sz val="11"/>
      <name val="Dialog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DECFF"/>
        <bgColor indexed="64"/>
      </patternFill>
    </fill>
    <fill>
      <patternFill patternType="solid">
        <fgColor rgb="FFDAE6E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DF4E7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</fills>
  <borders count="47">
    <border>
      <left/>
      <right/>
      <top/>
      <bottom/>
      <diagonal/>
    </border>
    <border>
      <left style="medium">
        <color theme="6" tint="-0.499984740745262"/>
      </left>
      <right/>
      <top/>
      <bottom style="hair">
        <color theme="6" tint="-0.499984740745262"/>
      </bottom>
      <diagonal/>
    </border>
    <border>
      <left style="medium">
        <color theme="6" tint="-0.499984740745262"/>
      </left>
      <right/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/>
      <top/>
      <bottom style="medium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/>
      <top style="hair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/>
      <top/>
      <bottom style="thin">
        <color theme="6" tint="-0.499984740745262"/>
      </bottom>
      <diagonal/>
    </border>
    <border>
      <left style="medium">
        <color theme="6" tint="-0.499984740745262"/>
      </left>
      <right/>
      <top style="hair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double">
        <color theme="9"/>
      </left>
      <right/>
      <top style="double">
        <color theme="9"/>
      </top>
      <bottom/>
      <diagonal/>
    </border>
    <border>
      <left/>
      <right/>
      <top style="double">
        <color theme="9"/>
      </top>
      <bottom/>
      <diagonal/>
    </border>
    <border>
      <left/>
      <right style="double">
        <color theme="9"/>
      </right>
      <top style="double">
        <color theme="9"/>
      </top>
      <bottom/>
      <diagonal/>
    </border>
    <border>
      <left style="double">
        <color theme="9"/>
      </left>
      <right/>
      <top/>
      <bottom/>
      <diagonal/>
    </border>
    <border>
      <left/>
      <right style="double">
        <color theme="9"/>
      </right>
      <top/>
      <bottom/>
      <diagonal/>
    </border>
    <border>
      <left style="double">
        <color theme="9"/>
      </left>
      <right/>
      <top/>
      <bottom style="double">
        <color theme="9"/>
      </bottom>
      <diagonal/>
    </border>
    <border>
      <left/>
      <right/>
      <top/>
      <bottom style="double">
        <color theme="9"/>
      </bottom>
      <diagonal/>
    </border>
    <border>
      <left/>
      <right style="double">
        <color theme="9"/>
      </right>
      <top/>
      <bottom style="double">
        <color theme="9"/>
      </bottom>
      <diagonal/>
    </border>
    <border>
      <left style="medium">
        <color theme="6" tint="-0.24994659260841701"/>
      </left>
      <right style="thin">
        <color theme="6" tint="-0.24994659260841701"/>
      </right>
      <top style="hair">
        <color theme="6" tint="-0.24994659260841701"/>
      </top>
      <bottom style="medium">
        <color theme="6" tint="-0.24994659260841701"/>
      </bottom>
      <diagonal/>
    </border>
    <border>
      <left style="medium">
        <color theme="6" tint="-0.24994659260841701"/>
      </left>
      <right style="thin">
        <color theme="6" tint="-0.24994659260841701"/>
      </right>
      <top style="medium">
        <color theme="6" tint="-0.24994659260841701"/>
      </top>
      <bottom style="hair">
        <color theme="6" tint="-0.24994659260841701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/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/>
      <diagonal/>
    </border>
    <border>
      <left/>
      <right/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hair">
        <color theme="6" tint="-0.49998474074526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hair">
        <color theme="6" tint="-0.499984740745262"/>
      </bottom>
      <diagonal/>
    </border>
    <border>
      <left style="medium">
        <color theme="6" tint="-0.24994659260841701"/>
      </left>
      <right style="thin">
        <color theme="6" tint="-0.24994659260841701"/>
      </right>
      <top/>
      <bottom style="hair">
        <color theme="6" tint="-0.24994659260841701"/>
      </bottom>
      <diagonal/>
    </border>
    <border>
      <left style="medium">
        <color theme="6" tint="-0.24994659260841701"/>
      </left>
      <right style="thin">
        <color theme="6" tint="-0.24994659260841701"/>
      </right>
      <top style="hair">
        <color theme="6" tint="-0.24994659260841701"/>
      </top>
      <bottom style="medium">
        <color indexed="64"/>
      </bottom>
      <diagonal/>
    </border>
    <border>
      <left style="medium">
        <color theme="6" tint="-0.24994659260841701"/>
      </left>
      <right style="thin">
        <color theme="6" tint="-0.499984740745262"/>
      </right>
      <top style="hair">
        <color theme="6" tint="-0.2499465926084170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theme="6" tint="-0.499984740745262"/>
      </bottom>
      <diagonal/>
    </border>
    <border>
      <left style="medium">
        <color theme="6" tint="-0.24994659260841701"/>
      </left>
      <right/>
      <top/>
      <bottom style="hair">
        <color theme="6" tint="-0.24994659260841701"/>
      </bottom>
      <diagonal/>
    </border>
    <border>
      <left style="thin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theme="6" tint="-0.499984740745262"/>
      </bottom>
      <diagonal/>
    </border>
    <border>
      <left style="thin">
        <color theme="6" tint="-0.24994659260841701"/>
      </left>
      <right style="medium">
        <color theme="6" tint="-0.24994659260841701"/>
      </right>
      <top style="medium">
        <color indexed="64"/>
      </top>
      <bottom style="hair">
        <color theme="6" tint="-0.499984740745262"/>
      </bottom>
      <diagonal/>
    </border>
  </borders>
  <cellStyleXfs count="9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0" borderId="0"/>
    <xf numFmtId="0" fontId="30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0" fillId="14" borderId="0" applyNumberFormat="0" applyBorder="0" applyAlignment="0" applyProtection="0"/>
    <xf numFmtId="0" fontId="41" fillId="16" borderId="0" applyNumberFormat="0" applyBorder="0" applyAlignment="0" applyProtection="0"/>
  </cellStyleXfs>
  <cellXfs count="14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0" fillId="0" borderId="0" xfId="0" applyNumberFormat="1" applyFont="1" applyFill="1" applyBorder="1"/>
    <xf numFmtId="165" fontId="8" fillId="2" borderId="0" xfId="1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/>
    <xf numFmtId="0" fontId="0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11" fillId="4" borderId="0" xfId="0" applyFont="1" applyFill="1"/>
    <xf numFmtId="0" fontId="12" fillId="4" borderId="0" xfId="0" applyFont="1" applyFill="1"/>
    <xf numFmtId="0" fontId="9" fillId="3" borderId="3" xfId="0" applyFont="1" applyFill="1" applyBorder="1" applyAlignment="1">
      <alignment horizontal="center" vertical="center"/>
    </xf>
    <xf numFmtId="0" fontId="0" fillId="6" borderId="0" xfId="0" applyFill="1" applyAlignment="1">
      <alignment horizontal="left" indent="1"/>
    </xf>
    <xf numFmtId="0" fontId="0" fillId="3" borderId="0" xfId="0" applyFill="1" applyAlignment="1">
      <alignment horizontal="left" indent="1"/>
    </xf>
    <xf numFmtId="0" fontId="8" fillId="6" borderId="0" xfId="0" applyFont="1" applyFill="1" applyAlignment="1">
      <alignment vertical="center"/>
    </xf>
    <xf numFmtId="0" fontId="0" fillId="7" borderId="14" xfId="0" applyFont="1" applyFill="1" applyBorder="1"/>
    <xf numFmtId="0" fontId="0" fillId="7" borderId="15" xfId="0" applyFont="1" applyFill="1" applyBorder="1"/>
    <xf numFmtId="0" fontId="15" fillId="7" borderId="16" xfId="0" applyFont="1" applyFill="1" applyBorder="1"/>
    <xf numFmtId="0" fontId="0" fillId="7" borderId="17" xfId="0" applyFont="1" applyFill="1" applyBorder="1"/>
    <xf numFmtId="0" fontId="10" fillId="7" borderId="0" xfId="0" applyFont="1" applyFill="1" applyBorder="1"/>
    <xf numFmtId="0" fontId="0" fillId="7" borderId="0" xfId="0" applyFont="1" applyFill="1" applyBorder="1"/>
    <xf numFmtId="0" fontId="15" fillId="7" borderId="18" xfId="0" applyFont="1" applyFill="1" applyBorder="1"/>
    <xf numFmtId="0" fontId="0" fillId="7" borderId="19" xfId="0" applyFont="1" applyFill="1" applyBorder="1"/>
    <xf numFmtId="0" fontId="0" fillId="7" borderId="20" xfId="0" applyFont="1" applyFill="1" applyBorder="1"/>
    <xf numFmtId="0" fontId="15" fillId="7" borderId="21" xfId="0" applyFont="1" applyFill="1" applyBorder="1"/>
    <xf numFmtId="0" fontId="5" fillId="3" borderId="12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165" fontId="17" fillId="7" borderId="0" xfId="0" applyNumberFormat="1" applyFont="1" applyFill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166" fontId="14" fillId="3" borderId="32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left" vertical="top"/>
    </xf>
    <xf numFmtId="0" fontId="0" fillId="10" borderId="4" xfId="0" applyFont="1" applyFill="1" applyBorder="1"/>
    <xf numFmtId="0" fontId="20" fillId="0" borderId="0" xfId="0" applyFont="1" applyFill="1"/>
    <xf numFmtId="0" fontId="21" fillId="0" borderId="0" xfId="0" applyFont="1" applyFill="1" applyAlignment="1">
      <alignment vertical="center"/>
    </xf>
    <xf numFmtId="0" fontId="22" fillId="0" borderId="0" xfId="0" applyFont="1" applyFill="1" applyBorder="1" applyAlignment="1" applyProtection="1">
      <alignment horizontal="left" vertical="top"/>
    </xf>
    <xf numFmtId="0" fontId="23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5" fillId="11" borderId="35" xfId="0" applyFont="1" applyFill="1" applyBorder="1" applyAlignment="1" applyProtection="1">
      <alignment horizontal="left" vertical="top" wrapText="1"/>
    </xf>
    <xf numFmtId="165" fontId="9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Font="1"/>
    <xf numFmtId="2" fontId="0" fillId="0" borderId="0" xfId="0" applyNumberFormat="1" applyFont="1"/>
    <xf numFmtId="0" fontId="11" fillId="12" borderId="0" xfId="0" applyFont="1" applyFill="1"/>
    <xf numFmtId="0" fontId="12" fillId="12" borderId="0" xfId="0" applyFont="1" applyFill="1" applyAlignment="1"/>
    <xf numFmtId="0" fontId="12" fillId="12" borderId="0" xfId="0" applyFont="1" applyFill="1" applyAlignment="1">
      <alignment horizontal="center"/>
    </xf>
    <xf numFmtId="0" fontId="29" fillId="12" borderId="0" xfId="0" applyFont="1" applyFill="1" applyAlignment="1">
      <alignment horizontal="right"/>
    </xf>
    <xf numFmtId="0" fontId="13" fillId="3" borderId="8" xfId="3" applyFont="1" applyFill="1" applyBorder="1" applyAlignment="1">
      <alignment horizontal="center" vertical="center"/>
    </xf>
    <xf numFmtId="0" fontId="31" fillId="5" borderId="9" xfId="3" applyFont="1" applyFill="1" applyBorder="1" applyAlignment="1">
      <alignment horizontal="left" vertical="center" wrapText="1" indent="2"/>
    </xf>
    <xf numFmtId="0" fontId="8" fillId="0" borderId="1" xfId="3" applyFont="1" applyFill="1" applyBorder="1" applyAlignment="1">
      <alignment horizontal="left" indent="4"/>
    </xf>
    <xf numFmtId="0" fontId="8" fillId="0" borderId="10" xfId="3" applyFont="1" applyFill="1" applyBorder="1" applyAlignment="1">
      <alignment horizontal="left" indent="4"/>
    </xf>
    <xf numFmtId="0" fontId="26" fillId="10" borderId="4" xfId="3" applyFont="1" applyFill="1" applyBorder="1"/>
    <xf numFmtId="0" fontId="4" fillId="10" borderId="2" xfId="3" applyFont="1" applyFill="1" applyBorder="1"/>
    <xf numFmtId="0" fontId="26" fillId="10" borderId="5" xfId="3" applyFont="1" applyFill="1" applyBorder="1"/>
    <xf numFmtId="0" fontId="10" fillId="7" borderId="0" xfId="3" applyFont="1" applyFill="1" applyBorder="1"/>
    <xf numFmtId="0" fontId="4" fillId="0" borderId="22" xfId="3" applyFont="1" applyFill="1" applyBorder="1"/>
    <xf numFmtId="0" fontId="34" fillId="0" borderId="0" xfId="3" applyFont="1" applyFill="1" applyBorder="1" applyAlignment="1">
      <alignment horizontal="left" vertical="center"/>
    </xf>
    <xf numFmtId="0" fontId="17" fillId="3" borderId="13" xfId="0" applyNumberFormat="1" applyFont="1" applyFill="1" applyBorder="1" applyAlignment="1">
      <alignment horizontal="right" vertical="center"/>
    </xf>
    <xf numFmtId="0" fontId="17" fillId="3" borderId="6" xfId="0" applyNumberFormat="1" applyFont="1" applyFill="1" applyBorder="1" applyAlignment="1">
      <alignment horizontal="right" vertical="center"/>
    </xf>
    <xf numFmtId="0" fontId="9" fillId="3" borderId="6" xfId="0" applyNumberFormat="1" applyFont="1" applyFill="1" applyBorder="1" applyAlignment="1">
      <alignment horizontal="right" vertical="center"/>
    </xf>
    <xf numFmtId="0" fontId="0" fillId="9" borderId="0" xfId="1" applyNumberFormat="1" applyFont="1" applyFill="1" applyBorder="1" applyAlignment="1">
      <alignment horizontal="right" vertical="top"/>
    </xf>
    <xf numFmtId="0" fontId="19" fillId="8" borderId="29" xfId="3" applyFont="1" applyFill="1" applyBorder="1" applyAlignment="1">
      <alignment horizontal="center" vertical="center" wrapText="1"/>
    </xf>
    <xf numFmtId="10" fontId="0" fillId="0" borderId="0" xfId="2" applyNumberFormat="1" applyFont="1"/>
    <xf numFmtId="10" fontId="9" fillId="0" borderId="0" xfId="2" applyNumberFormat="1" applyFont="1" applyFill="1" applyBorder="1" applyAlignment="1">
      <alignment horizontal="right" vertical="center"/>
    </xf>
    <xf numFmtId="0" fontId="0" fillId="0" borderId="0" xfId="2" applyNumberFormat="1" applyFont="1"/>
    <xf numFmtId="0" fontId="35" fillId="0" borderId="0" xfId="0" applyFont="1" applyFill="1" applyBorder="1" applyAlignment="1">
      <alignment vertical="center"/>
    </xf>
    <xf numFmtId="0" fontId="26" fillId="0" borderId="0" xfId="0" applyFont="1"/>
    <xf numFmtId="0" fontId="26" fillId="10" borderId="0" xfId="0" applyFont="1" applyFill="1"/>
    <xf numFmtId="0" fontId="28" fillId="10" borderId="23" xfId="3" applyFont="1" applyFill="1" applyBorder="1"/>
    <xf numFmtId="0" fontId="26" fillId="7" borderId="20" xfId="0" applyFont="1" applyFill="1" applyBorder="1"/>
    <xf numFmtId="0" fontId="26" fillId="0" borderId="0" xfId="2" applyNumberFormat="1" applyFont="1"/>
    <xf numFmtId="0" fontId="36" fillId="10" borderId="0" xfId="0" applyFont="1" applyFill="1"/>
    <xf numFmtId="165" fontId="35" fillId="0" borderId="0" xfId="1" applyNumberFormat="1" applyFont="1" applyFill="1" applyBorder="1" applyAlignment="1">
      <alignment vertical="center"/>
    </xf>
    <xf numFmtId="165" fontId="36" fillId="0" borderId="0" xfId="1" applyNumberFormat="1" applyFont="1" applyFill="1" applyBorder="1" applyAlignment="1">
      <alignment vertical="top" wrapText="1"/>
    </xf>
    <xf numFmtId="0" fontId="17" fillId="7" borderId="0" xfId="0" applyNumberFormat="1" applyFont="1" applyFill="1" applyBorder="1" applyAlignment="1">
      <alignment vertical="center"/>
    </xf>
    <xf numFmtId="0" fontId="0" fillId="0" borderId="0" xfId="0" applyNumberFormat="1"/>
    <xf numFmtId="0" fontId="37" fillId="2" borderId="0" xfId="1" applyNumberFormat="1" applyFont="1" applyFill="1" applyBorder="1" applyAlignment="1">
      <alignment vertical="center"/>
    </xf>
    <xf numFmtId="0" fontId="38" fillId="2" borderId="0" xfId="1" applyNumberFormat="1" applyFont="1" applyFill="1" applyBorder="1" applyAlignment="1">
      <alignment vertical="center"/>
    </xf>
    <xf numFmtId="0" fontId="19" fillId="8" borderId="2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6" fillId="5" borderId="11" xfId="2" applyNumberFormat="1" applyFont="1" applyFill="1" applyBorder="1" applyAlignment="1">
      <alignment horizontal="right" vertical="center"/>
    </xf>
    <xf numFmtId="2" fontId="17" fillId="0" borderId="0" xfId="2" applyNumberFormat="1" applyFont="1" applyFill="1" applyBorder="1" applyAlignment="1">
      <alignment horizontal="right" vertical="center"/>
    </xf>
    <xf numFmtId="0" fontId="39" fillId="0" borderId="0" xfId="0" applyFont="1" applyAlignment="1">
      <alignment horizontal="center" vertical="center"/>
    </xf>
    <xf numFmtId="2" fontId="6" fillId="0" borderId="7" xfId="0" applyNumberFormat="1" applyFont="1" applyFill="1" applyBorder="1" applyAlignment="1">
      <alignment horizontal="right"/>
    </xf>
    <xf numFmtId="2" fontId="9" fillId="13" borderId="0" xfId="0" applyNumberFormat="1" applyFont="1" applyFill="1" applyBorder="1" applyAlignment="1">
      <alignment horizontal="right" vertical="center"/>
    </xf>
    <xf numFmtId="2" fontId="0" fillId="0" borderId="0" xfId="0" applyNumberFormat="1" applyFont="1" applyFill="1" applyAlignment="1">
      <alignment horizontal="right"/>
    </xf>
    <xf numFmtId="1" fontId="6" fillId="0" borderId="7" xfId="0" applyNumberFormat="1" applyFont="1" applyFill="1" applyBorder="1" applyAlignment="1">
      <alignment horizontal="right"/>
    </xf>
    <xf numFmtId="2" fontId="6" fillId="0" borderId="36" xfId="0" applyNumberFormat="1" applyFont="1" applyFill="1" applyBorder="1" applyAlignment="1">
      <alignment horizontal="right"/>
    </xf>
    <xf numFmtId="1" fontId="0" fillId="0" borderId="36" xfId="0" applyNumberFormat="1" applyFont="1" applyFill="1" applyBorder="1" applyAlignment="1">
      <alignment horizontal="right"/>
    </xf>
    <xf numFmtId="2" fontId="18" fillId="0" borderId="38" xfId="2" applyNumberFormat="1" applyFont="1" applyFill="1" applyBorder="1" applyAlignment="1">
      <alignment horizontal="right"/>
    </xf>
    <xf numFmtId="0" fontId="5" fillId="7" borderId="37" xfId="0" applyFont="1" applyFill="1" applyBorder="1" applyAlignment="1">
      <alignment horizontal="center" vertical="center"/>
    </xf>
    <xf numFmtId="165" fontId="17" fillId="7" borderId="37" xfId="0" applyNumberFormat="1" applyFont="1" applyFill="1" applyBorder="1" applyAlignment="1">
      <alignment vertical="center"/>
    </xf>
    <xf numFmtId="0" fontId="26" fillId="10" borderId="39" xfId="0" applyFont="1" applyFill="1" applyBorder="1"/>
    <xf numFmtId="0" fontId="0" fillId="0" borderId="40" xfId="0" applyFont="1" applyFill="1" applyBorder="1"/>
    <xf numFmtId="0" fontId="0" fillId="0" borderId="41" xfId="0" applyFont="1" applyFill="1" applyBorder="1"/>
    <xf numFmtId="0" fontId="26" fillId="10" borderId="43" xfId="0" applyFont="1" applyFill="1" applyBorder="1"/>
    <xf numFmtId="1" fontId="0" fillId="0" borderId="44" xfId="0" applyNumberFormat="1" applyFont="1" applyFill="1" applyBorder="1" applyAlignment="1">
      <alignment horizontal="right"/>
    </xf>
    <xf numFmtId="2" fontId="11" fillId="0" borderId="42" xfId="2" applyNumberFormat="1" applyFont="1" applyFill="1" applyBorder="1" applyAlignment="1">
      <alignment horizontal="right" vertical="center"/>
    </xf>
    <xf numFmtId="0" fontId="0" fillId="0" borderId="0" xfId="0" applyFont="1" applyAlignment="1">
      <alignment horizontal="center"/>
    </xf>
    <xf numFmtId="2" fontId="11" fillId="0" borderId="45" xfId="2" applyNumberFormat="1" applyFont="1" applyFill="1" applyBorder="1" applyAlignment="1">
      <alignment horizontal="right" vertical="center"/>
    </xf>
    <xf numFmtId="0" fontId="0" fillId="3" borderId="0" xfId="1" applyNumberFormat="1" applyFont="1" applyFill="1" applyBorder="1" applyAlignment="1">
      <alignment horizontal="right"/>
    </xf>
    <xf numFmtId="0" fontId="0" fillId="6" borderId="0" xfId="1" applyNumberFormat="1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1" fontId="6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0" fontId="11" fillId="0" borderId="0" xfId="0" applyFont="1" applyFill="1"/>
    <xf numFmtId="0" fontId="29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166" fontId="14" fillId="0" borderId="0" xfId="0" applyNumberFormat="1" applyFont="1" applyFill="1" applyBorder="1" applyAlignment="1">
      <alignment horizontal="center" vertical="center"/>
    </xf>
    <xf numFmtId="2" fontId="16" fillId="0" borderId="0" xfId="2" applyNumberFormat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right" vertical="center"/>
    </xf>
    <xf numFmtId="2" fontId="9" fillId="0" borderId="0" xfId="0" applyNumberFormat="1" applyFont="1" applyFill="1" applyBorder="1" applyAlignment="1">
      <alignment horizontal="right" vertical="center"/>
    </xf>
    <xf numFmtId="0" fontId="0" fillId="0" borderId="0" xfId="1" applyNumberFormat="1" applyFont="1" applyFill="1" applyBorder="1" applyAlignment="1">
      <alignment horizontal="right"/>
    </xf>
    <xf numFmtId="0" fontId="0" fillId="0" borderId="0" xfId="1" applyNumberFormat="1" applyFont="1" applyFill="1" applyBorder="1" applyAlignment="1">
      <alignment horizontal="right" vertical="top"/>
    </xf>
    <xf numFmtId="0" fontId="8" fillId="0" borderId="0" xfId="1" applyNumberFormat="1" applyFont="1" applyFill="1" applyBorder="1" applyAlignment="1">
      <alignment vertical="center"/>
    </xf>
    <xf numFmtId="0" fontId="8" fillId="0" borderId="0" xfId="2" applyNumberFormat="1" applyFont="1" applyFill="1" applyAlignment="1">
      <alignment horizontal="right" vertical="center"/>
    </xf>
    <xf numFmtId="0" fontId="0" fillId="0" borderId="0" xfId="0" applyNumberFormat="1" applyFill="1"/>
    <xf numFmtId="2" fontId="37" fillId="6" borderId="0" xfId="2" applyNumberFormat="1" applyFont="1" applyFill="1" applyAlignment="1">
      <alignment horizontal="right" vertical="center"/>
    </xf>
    <xf numFmtId="0" fontId="40" fillId="14" borderId="35" xfId="7" applyBorder="1" applyAlignment="1">
      <alignment horizontal="center" vertical="center"/>
    </xf>
    <xf numFmtId="0" fontId="40" fillId="14" borderId="35" xfId="7" applyBorder="1"/>
    <xf numFmtId="0" fontId="0" fillId="15" borderId="35" xfId="0" applyFill="1" applyBorder="1" applyAlignment="1">
      <alignment horizontal="center" vertical="center"/>
    </xf>
    <xf numFmtId="0" fontId="39" fillId="15" borderId="35" xfId="0" applyFont="1" applyFill="1" applyBorder="1" applyAlignment="1">
      <alignment horizontal="center" vertical="center"/>
    </xf>
    <xf numFmtId="0" fontId="19" fillId="8" borderId="29" xfId="0" applyFont="1" applyFill="1" applyBorder="1" applyAlignment="1">
      <alignment horizontal="center" vertical="center"/>
    </xf>
    <xf numFmtId="0" fontId="19" fillId="8" borderId="29" xfId="0" applyFont="1" applyFill="1" applyBorder="1" applyAlignment="1">
      <alignment horizontal="center" vertical="center"/>
    </xf>
    <xf numFmtId="2" fontId="18" fillId="0" borderId="46" xfId="2" applyNumberFormat="1" applyFont="1" applyFill="1" applyBorder="1" applyAlignment="1">
      <alignment horizontal="right"/>
    </xf>
    <xf numFmtId="2" fontId="11" fillId="0" borderId="46" xfId="2" applyNumberFormat="1" applyFont="1" applyFill="1" applyBorder="1" applyAlignment="1">
      <alignment horizontal="right" vertical="center"/>
    </xf>
    <xf numFmtId="2" fontId="41" fillId="0" borderId="7" xfId="8" applyNumberFormat="1" applyFill="1" applyBorder="1" applyAlignment="1">
      <alignment horizontal="right"/>
    </xf>
    <xf numFmtId="2" fontId="41" fillId="0" borderId="36" xfId="8" applyNumberFormat="1" applyFill="1" applyBorder="1" applyAlignment="1">
      <alignment horizontal="right"/>
    </xf>
    <xf numFmtId="2" fontId="41" fillId="0" borderId="0" xfId="8" applyNumberFormat="1" applyFill="1" applyBorder="1" applyAlignment="1">
      <alignment horizontal="right" vertical="center"/>
    </xf>
    <xf numFmtId="0" fontId="19" fillId="8" borderId="24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8" borderId="26" xfId="0" applyFont="1" applyFill="1" applyBorder="1" applyAlignment="1">
      <alignment horizontal="center" vertical="center"/>
    </xf>
    <xf numFmtId="0" fontId="19" fillId="8" borderId="31" xfId="0" applyFont="1" applyFill="1" applyBorder="1" applyAlignment="1">
      <alignment horizontal="center" vertical="center"/>
    </xf>
    <xf numFmtId="0" fontId="19" fillId="8" borderId="28" xfId="0" applyFont="1" applyFill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19" fillId="8" borderId="29" xfId="0" applyFont="1" applyFill="1" applyBorder="1" applyAlignment="1">
      <alignment horizontal="center" vertical="center"/>
    </xf>
    <xf numFmtId="0" fontId="19" fillId="8" borderId="30" xfId="0" applyFont="1" applyFill="1" applyBorder="1" applyAlignment="1">
      <alignment horizontal="center" vertical="center"/>
    </xf>
    <xf numFmtId="0" fontId="19" fillId="8" borderId="33" xfId="3" applyFont="1" applyFill="1" applyBorder="1" applyAlignment="1">
      <alignment horizontal="center" vertical="center" wrapText="1"/>
    </xf>
    <xf numFmtId="0" fontId="19" fillId="8" borderId="34" xfId="3" applyFont="1" applyFill="1" applyBorder="1" applyAlignment="1">
      <alignment horizontal="center" vertical="center"/>
    </xf>
    <xf numFmtId="0" fontId="19" fillId="8" borderId="25" xfId="0" applyFont="1" applyFill="1" applyBorder="1" applyAlignment="1">
      <alignment horizontal="center" vertical="center"/>
    </xf>
    <xf numFmtId="0" fontId="19" fillId="8" borderId="27" xfId="0" applyFont="1" applyFill="1" applyBorder="1" applyAlignment="1">
      <alignment horizontal="center" vertical="center"/>
    </xf>
  </cellXfs>
  <cellStyles count="9">
    <cellStyle name="Bad" xfId="8" builtinId="27"/>
    <cellStyle name="Comma" xfId="1" builtinId="3"/>
    <cellStyle name="Comma 2" xfId="6"/>
    <cellStyle name="Good" xfId="7" builtinId="26"/>
    <cellStyle name="Normal" xfId="0" builtinId="0"/>
    <cellStyle name="Normal 2" xfId="3"/>
    <cellStyle name="Normal 3" xfId="4"/>
    <cellStyle name="Percent" xfId="2" builtinId="5"/>
    <cellStyle name="Percent 2" xfId="5"/>
  </cellStyles>
  <dxfs count="0"/>
  <tableStyles count="0" defaultTableStyle="TableStyleMedium9" defaultPivotStyle="PivotStyleLight16"/>
  <colors>
    <mruColors>
      <color rgb="FFFF00FF"/>
      <color rgb="FF00FF00"/>
      <color rgb="FFFFFF00"/>
      <color rgb="FFFFFFCC"/>
      <color rgb="FFFEE2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FF"/>
  </sheetPr>
  <dimension ref="A1:S94"/>
  <sheetViews>
    <sheetView showGridLines="0" zoomScaleNormal="100" workbookViewId="0">
      <pane xSplit="2" ySplit="7" topLeftCell="C8" activePane="bottomRight" state="frozen"/>
      <selection activeCell="I39" sqref="I39"/>
      <selection pane="topRight" activeCell="I39" sqref="I39"/>
      <selection pane="bottomLeft" activeCell="I39" sqref="I39"/>
      <selection pane="bottomRight" activeCell="O3" sqref="O3"/>
    </sheetView>
  </sheetViews>
  <sheetFormatPr defaultColWidth="9" defaultRowHeight="15" outlineLevelRow="1"/>
  <cols>
    <col min="1" max="1" width="2" style="1" customWidth="1" collapsed="1"/>
    <col min="2" max="2" width="7.140625" style="1" customWidth="1" collapsed="1"/>
    <col min="3" max="3" width="59" style="1" customWidth="1" collapsed="1"/>
    <col min="4" max="6" width="10.28515625" style="1" customWidth="1" collapsed="1"/>
    <col min="7" max="7" width="11.28515625" style="1" customWidth="1" collapsed="1"/>
    <col min="8" max="8" width="11.7109375" style="1" customWidth="1" collapsed="1"/>
    <col min="9" max="9" width="11.42578125" style="1" customWidth="1" collapsed="1"/>
    <col min="10" max="10" width="10.140625" style="1" customWidth="1" collapsed="1"/>
    <col min="11" max="15" width="11.7109375" style="1" customWidth="1" collapsed="1"/>
    <col min="16" max="16" width="3.7109375" style="5" customWidth="1" collapsed="1"/>
    <col min="17" max="17" width="27.85546875" style="39" customWidth="1" collapsed="1"/>
    <col min="18" max="16384" width="9" style="1" collapsed="1"/>
  </cols>
  <sheetData>
    <row r="1" spans="2:17" ht="4.5" customHeight="1"/>
    <row r="2" spans="2:17" ht="3.75" customHeight="1"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112"/>
    </row>
    <row r="3" spans="2:17" ht="16.5" customHeight="1">
      <c r="C3" s="49" t="s">
        <v>13</v>
      </c>
      <c r="D3" s="49"/>
      <c r="E3" s="49"/>
      <c r="F3" s="49"/>
      <c r="G3" s="49"/>
      <c r="H3" s="49"/>
      <c r="I3" s="49"/>
      <c r="J3" s="49"/>
      <c r="K3" s="50"/>
      <c r="L3" s="49"/>
      <c r="M3" s="49"/>
      <c r="N3" s="49"/>
      <c r="O3" s="51" t="s">
        <v>110</v>
      </c>
      <c r="P3" s="113"/>
    </row>
    <row r="4" spans="2:17" ht="2.25" hidden="1" customHeight="1">
      <c r="C4" s="17"/>
      <c r="D4" s="17"/>
      <c r="E4" s="17"/>
      <c r="F4" s="17"/>
      <c r="G4" s="16"/>
      <c r="H4" s="16"/>
      <c r="I4" s="16"/>
      <c r="J4" s="16"/>
      <c r="K4" s="16"/>
      <c r="L4" s="16"/>
      <c r="M4" s="16"/>
      <c r="N4" s="16"/>
      <c r="O4" s="16"/>
      <c r="P4" s="112"/>
    </row>
    <row r="5" spans="2:17" ht="18" hidden="1" customHeight="1">
      <c r="C5" s="2"/>
      <c r="D5" s="105">
        <v>1</v>
      </c>
      <c r="E5" s="105">
        <v>2</v>
      </c>
      <c r="F5" s="105">
        <v>3</v>
      </c>
      <c r="G5" s="105">
        <v>4</v>
      </c>
      <c r="H5" s="105">
        <v>5</v>
      </c>
      <c r="I5" s="105">
        <v>6</v>
      </c>
      <c r="J5" s="105">
        <v>7</v>
      </c>
      <c r="K5" s="105">
        <v>8</v>
      </c>
      <c r="L5" s="105">
        <v>9</v>
      </c>
      <c r="M5" s="105">
        <v>10</v>
      </c>
      <c r="N5" s="105">
        <v>11</v>
      </c>
      <c r="O5" s="105">
        <v>12</v>
      </c>
      <c r="P5" s="114"/>
    </row>
    <row r="6" spans="2:17" ht="20.25" customHeight="1" thickBot="1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6"/>
    </row>
    <row r="7" spans="2:17" s="15" customFormat="1" ht="16.5" thickBot="1">
      <c r="C7" s="52" t="s">
        <v>2</v>
      </c>
      <c r="D7" s="36">
        <f t="shared" ref="D7:O7" si="0">INDEX(MONTH_LABEL,1,D$5)</f>
        <v>0</v>
      </c>
      <c r="E7" s="36">
        <f t="shared" si="0"/>
        <v>0</v>
      </c>
      <c r="F7" s="36">
        <f t="shared" si="0"/>
        <v>0</v>
      </c>
      <c r="G7" s="36">
        <f t="shared" si="0"/>
        <v>0</v>
      </c>
      <c r="H7" s="36">
        <f t="shared" si="0"/>
        <v>0</v>
      </c>
      <c r="I7" s="36">
        <f t="shared" si="0"/>
        <v>0</v>
      </c>
      <c r="J7" s="36">
        <f t="shared" si="0"/>
        <v>0</v>
      </c>
      <c r="K7" s="36">
        <f t="shared" si="0"/>
        <v>0</v>
      </c>
      <c r="L7" s="36">
        <f t="shared" si="0"/>
        <v>0</v>
      </c>
      <c r="M7" s="36">
        <f t="shared" si="0"/>
        <v>0</v>
      </c>
      <c r="N7" s="36">
        <f t="shared" si="0"/>
        <v>0</v>
      </c>
      <c r="O7" s="36">
        <f t="shared" si="0"/>
        <v>0</v>
      </c>
      <c r="P7" s="115"/>
      <c r="Q7" s="40"/>
    </row>
    <row r="8" spans="2:17" s="12" customFormat="1">
      <c r="B8" s="76" t="s">
        <v>61</v>
      </c>
      <c r="C8" s="53" t="s">
        <v>31</v>
      </c>
      <c r="D8" s="87" t="str">
        <f t="shared" ref="D8:O8" si="1">IF(ISBLANK(INDEX(OR_DATA,D$5,1)), "", D9+D10)</f>
        <v/>
      </c>
      <c r="E8" s="87" t="str">
        <f t="shared" si="1"/>
        <v/>
      </c>
      <c r="F8" s="87" t="str">
        <f t="shared" si="1"/>
        <v/>
      </c>
      <c r="G8" s="87" t="str">
        <f t="shared" si="1"/>
        <v/>
      </c>
      <c r="H8" s="87" t="str">
        <f t="shared" si="1"/>
        <v/>
      </c>
      <c r="I8" s="87" t="str">
        <f t="shared" si="1"/>
        <v/>
      </c>
      <c r="J8" s="87" t="str">
        <f t="shared" si="1"/>
        <v/>
      </c>
      <c r="K8" s="87" t="str">
        <f t="shared" si="1"/>
        <v/>
      </c>
      <c r="L8" s="87" t="str">
        <f t="shared" si="1"/>
        <v/>
      </c>
      <c r="M8" s="87" t="str">
        <f t="shared" si="1"/>
        <v/>
      </c>
      <c r="N8" s="87" t="str">
        <f t="shared" si="1"/>
        <v/>
      </c>
      <c r="O8" s="87" t="str">
        <f t="shared" si="1"/>
        <v/>
      </c>
      <c r="P8" s="116"/>
      <c r="Q8" s="41" t="s">
        <v>25</v>
      </c>
    </row>
    <row r="9" spans="2:17" s="11" customFormat="1" ht="15" customHeight="1">
      <c r="B9" s="76" t="s">
        <v>61</v>
      </c>
      <c r="C9" s="54" t="s">
        <v>5</v>
      </c>
      <c r="D9" s="90" t="str">
        <f t="shared" ref="D9:O9" si="2">IFERROR(IF(ISBLANK(INDEX(OR_DATA,D$5,1)), "", (INDEX(OR_DATA,D$5,37))/D$80*100),0)</f>
        <v/>
      </c>
      <c r="E9" s="90" t="str">
        <f t="shared" si="2"/>
        <v/>
      </c>
      <c r="F9" s="90" t="str">
        <f t="shared" si="2"/>
        <v/>
      </c>
      <c r="G9" s="90" t="str">
        <f t="shared" si="2"/>
        <v/>
      </c>
      <c r="H9" s="90" t="str">
        <f t="shared" si="2"/>
        <v/>
      </c>
      <c r="I9" s="90" t="str">
        <f t="shared" si="2"/>
        <v/>
      </c>
      <c r="J9" s="90" t="str">
        <f t="shared" si="2"/>
        <v/>
      </c>
      <c r="K9" s="90" t="str">
        <f t="shared" si="2"/>
        <v/>
      </c>
      <c r="L9" s="90" t="str">
        <f t="shared" si="2"/>
        <v/>
      </c>
      <c r="M9" s="90" t="str">
        <f t="shared" si="2"/>
        <v/>
      </c>
      <c r="N9" s="90" t="str">
        <f t="shared" si="2"/>
        <v/>
      </c>
      <c r="O9" s="90" t="str">
        <f t="shared" si="2"/>
        <v/>
      </c>
      <c r="P9" s="109"/>
      <c r="Q9" s="41" t="s">
        <v>14</v>
      </c>
    </row>
    <row r="10" spans="2:17" s="11" customFormat="1" ht="15" customHeight="1" thickBot="1">
      <c r="B10" s="76" t="s">
        <v>61</v>
      </c>
      <c r="C10" s="55" t="s">
        <v>0</v>
      </c>
      <c r="D10" s="94" t="str">
        <f t="shared" ref="D10:O10" si="3">IFERROR(IF(ISBLANK(INDEX(OR_DATA,D$5,1)), "", (INDEX(OR_DATA,D$5,7))/D$80*100),0)</f>
        <v/>
      </c>
      <c r="E10" s="94" t="str">
        <f t="shared" si="3"/>
        <v/>
      </c>
      <c r="F10" s="94" t="str">
        <f t="shared" si="3"/>
        <v/>
      </c>
      <c r="G10" s="94" t="str">
        <f t="shared" si="3"/>
        <v/>
      </c>
      <c r="H10" s="94" t="str">
        <f t="shared" si="3"/>
        <v/>
      </c>
      <c r="I10" s="94" t="str">
        <f t="shared" si="3"/>
        <v/>
      </c>
      <c r="J10" s="94" t="str">
        <f t="shared" si="3"/>
        <v/>
      </c>
      <c r="K10" s="94" t="str">
        <f t="shared" si="3"/>
        <v/>
      </c>
      <c r="L10" s="94" t="str">
        <f t="shared" si="3"/>
        <v/>
      </c>
      <c r="M10" s="94" t="str">
        <f t="shared" si="3"/>
        <v/>
      </c>
      <c r="N10" s="94" t="str">
        <f t="shared" si="3"/>
        <v/>
      </c>
      <c r="O10" s="94" t="str">
        <f t="shared" si="3"/>
        <v/>
      </c>
      <c r="P10" s="109"/>
      <c r="Q10" s="41" t="s">
        <v>14</v>
      </c>
    </row>
    <row r="11" spans="2:17" s="5" customFormat="1" ht="21" customHeight="1">
      <c r="C11" s="6"/>
      <c r="D11" s="92"/>
      <c r="E11" s="92"/>
      <c r="F11" s="92"/>
      <c r="G11" s="92"/>
      <c r="H11" s="7"/>
      <c r="I11" s="7"/>
      <c r="J11" s="7"/>
      <c r="K11" s="7"/>
      <c r="L11" s="7"/>
      <c r="M11" s="7"/>
      <c r="N11" s="7"/>
      <c r="O11" s="7"/>
      <c r="P11" s="7"/>
      <c r="Q11" s="39"/>
    </row>
    <row r="12" spans="2:17" ht="15" customHeight="1" thickBot="1">
      <c r="D12" s="92"/>
      <c r="E12" s="92"/>
      <c r="F12" s="92"/>
      <c r="G12" s="92"/>
    </row>
    <row r="13" spans="2:17" s="13" customFormat="1" ht="16.5" thickBot="1">
      <c r="C13" s="52" t="s">
        <v>8</v>
      </c>
      <c r="D13" s="36">
        <f t="shared" ref="D13:O13" si="4">INDEX(MONTH_LABEL,1,D$5)</f>
        <v>0</v>
      </c>
      <c r="E13" s="36">
        <f t="shared" si="4"/>
        <v>0</v>
      </c>
      <c r="F13" s="36">
        <f t="shared" si="4"/>
        <v>0</v>
      </c>
      <c r="G13" s="36">
        <f t="shared" si="4"/>
        <v>0</v>
      </c>
      <c r="H13" s="36">
        <f t="shared" si="4"/>
        <v>0</v>
      </c>
      <c r="I13" s="36">
        <f t="shared" si="4"/>
        <v>0</v>
      </c>
      <c r="J13" s="36">
        <f t="shared" si="4"/>
        <v>0</v>
      </c>
      <c r="K13" s="36">
        <f t="shared" si="4"/>
        <v>0</v>
      </c>
      <c r="L13" s="36">
        <f t="shared" si="4"/>
        <v>0</v>
      </c>
      <c r="M13" s="36">
        <f t="shared" si="4"/>
        <v>0</v>
      </c>
      <c r="N13" s="36">
        <f t="shared" si="4"/>
        <v>0</v>
      </c>
      <c r="O13" s="36">
        <f t="shared" si="4"/>
        <v>0</v>
      </c>
      <c r="P13" s="115"/>
      <c r="Q13" s="40"/>
    </row>
    <row r="14" spans="2:17" s="12" customFormat="1">
      <c r="B14" s="76" t="s">
        <v>61</v>
      </c>
      <c r="C14" s="53" t="s">
        <v>32</v>
      </c>
      <c r="D14" s="87" t="str">
        <f t="shared" ref="D14:O14" si="5">IF(ISBLANK(INDEX(OR_DATA,D$5,1)), "", D15+D16)</f>
        <v/>
      </c>
      <c r="E14" s="87" t="str">
        <f t="shared" si="5"/>
        <v/>
      </c>
      <c r="F14" s="87" t="str">
        <f t="shared" si="5"/>
        <v/>
      </c>
      <c r="G14" s="87" t="str">
        <f t="shared" si="5"/>
        <v/>
      </c>
      <c r="H14" s="87" t="str">
        <f t="shared" si="5"/>
        <v/>
      </c>
      <c r="I14" s="87" t="str">
        <f t="shared" si="5"/>
        <v/>
      </c>
      <c r="J14" s="87" t="str">
        <f t="shared" si="5"/>
        <v/>
      </c>
      <c r="K14" s="87" t="str">
        <f t="shared" si="5"/>
        <v/>
      </c>
      <c r="L14" s="87" t="str">
        <f t="shared" si="5"/>
        <v/>
      </c>
      <c r="M14" s="87" t="str">
        <f t="shared" si="5"/>
        <v/>
      </c>
      <c r="N14" s="87" t="str">
        <f t="shared" si="5"/>
        <v/>
      </c>
      <c r="O14" s="87" t="str">
        <f t="shared" si="5"/>
        <v/>
      </c>
      <c r="P14" s="116"/>
      <c r="Q14" s="41" t="s">
        <v>25</v>
      </c>
    </row>
    <row r="15" spans="2:17" s="11" customFormat="1" ht="15" customHeight="1">
      <c r="B15" s="76" t="s">
        <v>61</v>
      </c>
      <c r="C15" s="54" t="s">
        <v>5</v>
      </c>
      <c r="D15" s="90" t="str">
        <f ca="1">IFERROR(IF(ISBLANK(INDEX(OR_DATA,D$5,1)), "",SUM(OFFSET(OR_DATA,0,37-1,D$5,1))/SUM($D$80:D$80)*100),0)</f>
        <v/>
      </c>
      <c r="E15" s="90" t="str">
        <f ca="1">IFERROR(IF(ISBLANK(INDEX(OR_DATA,E$5,1)), "",SUM(OFFSET(OR_DATA,0,37-1,E$5,1))/SUM($D$80:E$80)*100),0)</f>
        <v/>
      </c>
      <c r="F15" s="90" t="str">
        <f ca="1">IFERROR(IF(ISBLANK(INDEX(OR_DATA,F$5,1)), "",SUM(OFFSET(OR_DATA,0,37-1,F$5,1))/SUM($D$80:F$80)*100),0)</f>
        <v/>
      </c>
      <c r="G15" s="90" t="str">
        <f ca="1">IFERROR(IF(ISBLANK(INDEX(OR_DATA,G$5,1)), "",SUM(OFFSET(OR_DATA,0,37-1,G$5,1))/SUM($D$80:G$80)*100),0)</f>
        <v/>
      </c>
      <c r="H15" s="90" t="str">
        <f ca="1">IFERROR(IF(ISBLANK(INDEX(OR_DATA,H$5,1)), "",SUM(OFFSET(OR_DATA,0,37-1,H$5,1))/SUM($D$80:H$80)*100),0)</f>
        <v/>
      </c>
      <c r="I15" s="90" t="str">
        <f ca="1">IFERROR(IF(ISBLANK(INDEX(OR_DATA,I$5,1)), "",SUM(OFFSET(OR_DATA,0,37-1,I$5,1))/SUM($D$80:I$80)*100),0)</f>
        <v/>
      </c>
      <c r="J15" s="134" t="str">
        <f ca="1">IFERROR(IF(ISBLANK(INDEX(OR_DATA,J$5,1)), "",SUM(OFFSET(OR_DATA,6,37-1,J$5-6,1))/SUM($J$80:J$80)*100),0)</f>
        <v/>
      </c>
      <c r="K15" s="134" t="str">
        <f ca="1">IFERROR(IF(ISBLANK(INDEX(OR_DATA,K$5,1)), "",SUM(OFFSET(OR_DATA,6,37-1,K$5-6,1))/SUM($J$80:K$80)*100),0)</f>
        <v/>
      </c>
      <c r="L15" s="134" t="str">
        <f ca="1">IFERROR(IF(ISBLANK(INDEX(OR_DATA,L$5,1)), "",SUM(OFFSET(OR_DATA,6,37-1,L$5-6,1))/SUM($J$80:L$80)*100),0)</f>
        <v/>
      </c>
      <c r="M15" s="134" t="str">
        <f ca="1">IFERROR(IF(ISBLANK(INDEX(OR_DATA,M$5,1)), "",SUM(OFFSET(OR_DATA,6,37-1,M$5-6,1))/SUM($J$80:M$80)*100),0)</f>
        <v/>
      </c>
      <c r="N15" s="134" t="str">
        <f ca="1">IFERROR(IF(ISBLANK(INDEX(OR_DATA,N$5,1)), "",SUM(OFFSET(OR_DATA,6,37-1,N$5-6,1))/SUM($J$80:N$80)*100),0)</f>
        <v/>
      </c>
      <c r="O15" s="134" t="str">
        <f ca="1">IFERROR(IF(ISBLANK(INDEX(OR_DATA,O$5,1)), "",SUM(OFFSET(OR_DATA,6,37-1,O$5-6,1))/SUM($J$80:O$80)*100),0)</f>
        <v/>
      </c>
      <c r="P15" s="109"/>
      <c r="Q15" s="41" t="s">
        <v>14</v>
      </c>
    </row>
    <row r="16" spans="2:17" s="11" customFormat="1" ht="15" customHeight="1" thickBot="1">
      <c r="B16" s="76" t="s">
        <v>61</v>
      </c>
      <c r="C16" s="55" t="s">
        <v>0</v>
      </c>
      <c r="D16" s="94" t="str">
        <f ca="1">IFERROR(IF(ISBLANK(INDEX(OR_DATA,D$5,1)), "",SUM(OFFSET(OR_DATA,0,7-1,D$5,1))/SUM($D$80:D$80)*100),0)</f>
        <v/>
      </c>
      <c r="E16" s="94" t="str">
        <f ca="1">IFERROR(IF(ISBLANK(INDEX(OR_DATA,E$5,1)), "",SUM(OFFSET(OR_DATA,0,7-1,E$5,1))/SUM($D$80:E$80)*100),0)</f>
        <v/>
      </c>
      <c r="F16" s="94" t="str">
        <f ca="1">IFERROR(IF(ISBLANK(INDEX(OR_DATA,F$5,1)), "",SUM(OFFSET(OR_DATA,0,7-1,F$5,1))/SUM($D$80:F$80)*100),0)</f>
        <v/>
      </c>
      <c r="G16" s="94" t="str">
        <f ca="1">IFERROR(IF(ISBLANK(INDEX(OR_DATA,G$5,1)), "",SUM(OFFSET(OR_DATA,0,7-1,G$5,1))/SUM($D$80:G$80)*100),0)</f>
        <v/>
      </c>
      <c r="H16" s="94" t="str">
        <f ca="1">IFERROR(IF(ISBLANK(INDEX(OR_DATA,H$5,1)), "",SUM(OFFSET(OR_DATA,0,7-1,H$5,1))/SUM($D$80:H$80)*100),0)</f>
        <v/>
      </c>
      <c r="I16" s="94" t="str">
        <f ca="1">IFERROR(IF(ISBLANK(INDEX(OR_DATA,I$5,1)), "",SUM(OFFSET(OR_DATA,0,7-1,I$5,1))/SUM($D$80:I$80)*100),0)</f>
        <v/>
      </c>
      <c r="J16" s="135" t="str">
        <f ca="1">IFERROR(IF(ISBLANK(INDEX(OR_DATA,J$5,1)), "",SUM(OFFSET(OR_DATA,6,7-1,J$5-6,1))/SUM($J$80:J$80)*100),0)</f>
        <v/>
      </c>
      <c r="K16" s="135" t="str">
        <f ca="1">IFERROR(IF(ISBLANK(INDEX(OR_DATA,K$5,1)), "",SUM(OFFSET(OR_DATA,6,7-1,K$5-6,1))/SUM($J$80:K$80)*100),0)</f>
        <v/>
      </c>
      <c r="L16" s="135" t="str">
        <f ca="1">IFERROR(IF(ISBLANK(INDEX(OR_DATA,L$5,1)), "",SUM(OFFSET(OR_DATA,6,7-1,L$5-6,1))/SUM($J$80:L$80)*100),0)</f>
        <v/>
      </c>
      <c r="M16" s="135" t="str">
        <f ca="1">IFERROR(IF(ISBLANK(INDEX(OR_DATA,M$5,1)), "",SUM(OFFSET(OR_DATA,6,7-1,M$5-6,1))/SUM($J$80:M$80)*100),0)</f>
        <v/>
      </c>
      <c r="N16" s="135" t="str">
        <f ca="1">IFERROR(IF(ISBLANK(INDEX(OR_DATA,N$5,1)), "",SUM(OFFSET(OR_DATA,6,7-1,N$5-6,1))/SUM($J$80:N$80)*100),0)</f>
        <v/>
      </c>
      <c r="O16" s="135" t="str">
        <f ca="1">IFERROR(IF(ISBLANK(INDEX(OR_DATA,O$5,1)), "",SUM(OFFSET(OR_DATA,6,7-1,O$5-6,1))/SUM($J$80:O$80)*100),0)</f>
        <v/>
      </c>
      <c r="P16" s="109"/>
      <c r="Q16" s="41" t="s">
        <v>14</v>
      </c>
    </row>
    <row r="17" spans="2:19" ht="8.25" customHeight="1"/>
    <row r="18" spans="2:19" ht="8.25" customHeight="1" thickBot="1"/>
    <row r="19" spans="2:19" ht="8.25" customHeight="1" thickTop="1"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0" spans="2:19" ht="16.5" thickBot="1">
      <c r="B20" s="25"/>
      <c r="C20" s="26" t="s">
        <v>6</v>
      </c>
      <c r="D20" s="26"/>
      <c r="E20" s="26"/>
      <c r="F20" s="26"/>
      <c r="G20" s="27"/>
      <c r="H20" s="27"/>
      <c r="I20" s="27"/>
      <c r="J20" s="27"/>
      <c r="K20" s="27"/>
      <c r="L20" s="27"/>
      <c r="M20" s="27"/>
      <c r="N20" s="27"/>
      <c r="O20" s="27"/>
      <c r="P20" s="28"/>
    </row>
    <row r="21" spans="2:19" ht="16.5" thickBot="1">
      <c r="B21" s="25"/>
      <c r="C21" s="137" t="s">
        <v>18</v>
      </c>
      <c r="D21" s="83"/>
      <c r="E21" s="83"/>
      <c r="F21" s="83"/>
      <c r="G21" s="139"/>
      <c r="H21" s="139"/>
      <c r="I21" s="139"/>
      <c r="J21" s="139"/>
      <c r="K21" s="139"/>
      <c r="L21" s="139"/>
      <c r="M21" s="139"/>
      <c r="N21" s="139"/>
      <c r="O21" s="140"/>
      <c r="P21" s="28"/>
    </row>
    <row r="22" spans="2:19" ht="16.5" thickBot="1">
      <c r="B22" s="25"/>
      <c r="C22" s="138"/>
      <c r="D22" s="36">
        <f t="shared" ref="D22:O22" si="6">INDEX(MONTH_LABEL,1,D$5)</f>
        <v>0</v>
      </c>
      <c r="E22" s="36">
        <f t="shared" si="6"/>
        <v>0</v>
      </c>
      <c r="F22" s="36">
        <f t="shared" si="6"/>
        <v>0</v>
      </c>
      <c r="G22" s="36">
        <f t="shared" si="6"/>
        <v>0</v>
      </c>
      <c r="H22" s="36">
        <f t="shared" si="6"/>
        <v>0</v>
      </c>
      <c r="I22" s="36">
        <f t="shared" si="6"/>
        <v>0</v>
      </c>
      <c r="J22" s="36">
        <f t="shared" si="6"/>
        <v>0</v>
      </c>
      <c r="K22" s="36">
        <f t="shared" si="6"/>
        <v>0</v>
      </c>
      <c r="L22" s="36">
        <f t="shared" si="6"/>
        <v>0</v>
      </c>
      <c r="M22" s="36">
        <f t="shared" si="6"/>
        <v>0</v>
      </c>
      <c r="N22" s="36">
        <f t="shared" si="6"/>
        <v>0</v>
      </c>
      <c r="O22" s="36">
        <f t="shared" si="6"/>
        <v>0</v>
      </c>
      <c r="P22" s="28"/>
    </row>
    <row r="23" spans="2:19" ht="15" customHeight="1">
      <c r="B23" s="85">
        <v>1</v>
      </c>
      <c r="C23" s="56" t="s">
        <v>26</v>
      </c>
      <c r="D23" s="93" t="str">
        <f t="shared" ref="D23:O23" si="7">IF(ISBLANK(INDEX(OR_DATA,D$5,1)),"",(INDEX(OR_DATA,D$5,9)))</f>
        <v/>
      </c>
      <c r="E23" s="93" t="str">
        <f t="shared" si="7"/>
        <v/>
      </c>
      <c r="F23" s="93" t="str">
        <f t="shared" si="7"/>
        <v/>
      </c>
      <c r="G23" s="93" t="str">
        <f t="shared" si="7"/>
        <v/>
      </c>
      <c r="H23" s="93" t="str">
        <f t="shared" si="7"/>
        <v/>
      </c>
      <c r="I23" s="93" t="str">
        <f t="shared" si="7"/>
        <v/>
      </c>
      <c r="J23" s="93" t="str">
        <f t="shared" si="7"/>
        <v/>
      </c>
      <c r="K23" s="93" t="str">
        <f t="shared" si="7"/>
        <v/>
      </c>
      <c r="L23" s="93" t="str">
        <f t="shared" si="7"/>
        <v/>
      </c>
      <c r="M23" s="93" t="str">
        <f t="shared" si="7"/>
        <v/>
      </c>
      <c r="N23" s="93" t="str">
        <f t="shared" si="7"/>
        <v/>
      </c>
      <c r="O23" s="93" t="str">
        <f t="shared" si="7"/>
        <v/>
      </c>
      <c r="P23" s="28"/>
      <c r="Q23" s="41" t="s">
        <v>15</v>
      </c>
    </row>
    <row r="24" spans="2:19" ht="15.75">
      <c r="B24" s="85">
        <v>2</v>
      </c>
      <c r="C24" s="57" t="s">
        <v>27</v>
      </c>
      <c r="D24" s="93" t="str">
        <f t="shared" ref="D24:O24" si="8">IF(ISBLANK(INDEX(OR_DATA,D$5,1)),"",(INDEX(OR_DATA,D$5,10)))</f>
        <v/>
      </c>
      <c r="E24" s="93" t="str">
        <f t="shared" si="8"/>
        <v/>
      </c>
      <c r="F24" s="93" t="str">
        <f t="shared" si="8"/>
        <v/>
      </c>
      <c r="G24" s="93" t="str">
        <f t="shared" si="8"/>
        <v/>
      </c>
      <c r="H24" s="93" t="str">
        <f t="shared" si="8"/>
        <v/>
      </c>
      <c r="I24" s="93" t="str">
        <f t="shared" si="8"/>
        <v/>
      </c>
      <c r="J24" s="93" t="str">
        <f t="shared" si="8"/>
        <v/>
      </c>
      <c r="K24" s="93" t="str">
        <f t="shared" si="8"/>
        <v/>
      </c>
      <c r="L24" s="93" t="str">
        <f t="shared" si="8"/>
        <v/>
      </c>
      <c r="M24" s="93" t="str">
        <f t="shared" si="8"/>
        <v/>
      </c>
      <c r="N24" s="93" t="str">
        <f t="shared" si="8"/>
        <v/>
      </c>
      <c r="O24" s="93" t="str">
        <f t="shared" si="8"/>
        <v/>
      </c>
      <c r="P24" s="28"/>
      <c r="Q24" s="41" t="s">
        <v>15</v>
      </c>
    </row>
    <row r="25" spans="2:19" ht="15.75">
      <c r="B25" s="85">
        <v>3</v>
      </c>
      <c r="C25" s="58" t="s">
        <v>28</v>
      </c>
      <c r="D25" s="93" t="str">
        <f t="shared" ref="D25:O25" si="9">IF(ISBLANK(INDEX(OR_DATA,D$5,1)),"",(INDEX(OR_DATA,D$5,11)))</f>
        <v/>
      </c>
      <c r="E25" s="93" t="str">
        <f t="shared" si="9"/>
        <v/>
      </c>
      <c r="F25" s="93" t="str">
        <f t="shared" si="9"/>
        <v/>
      </c>
      <c r="G25" s="93" t="str">
        <f t="shared" si="9"/>
        <v/>
      </c>
      <c r="H25" s="93" t="str">
        <f t="shared" si="9"/>
        <v/>
      </c>
      <c r="I25" s="93" t="str">
        <f t="shared" si="9"/>
        <v/>
      </c>
      <c r="J25" s="93" t="str">
        <f t="shared" si="9"/>
        <v/>
      </c>
      <c r="K25" s="93" t="str">
        <f t="shared" si="9"/>
        <v/>
      </c>
      <c r="L25" s="93" t="str">
        <f t="shared" si="9"/>
        <v/>
      </c>
      <c r="M25" s="93" t="str">
        <f t="shared" si="9"/>
        <v/>
      </c>
      <c r="N25" s="93" t="str">
        <f t="shared" si="9"/>
        <v/>
      </c>
      <c r="O25" s="93" t="str">
        <f t="shared" si="9"/>
        <v/>
      </c>
      <c r="P25" s="28"/>
      <c r="Q25" s="41" t="s">
        <v>15</v>
      </c>
    </row>
    <row r="26" spans="2:19" ht="16.5" thickBot="1">
      <c r="B26" s="25"/>
      <c r="C26" s="35" t="s">
        <v>12</v>
      </c>
      <c r="D26" s="63" t="str">
        <f t="shared" ref="D26:O26" si="10">IF(ISBLANK(INDEX(OR_DATA,D$5,1)), "", SUM(D23:D25))</f>
        <v/>
      </c>
      <c r="E26" s="63" t="str">
        <f t="shared" si="10"/>
        <v/>
      </c>
      <c r="F26" s="63" t="str">
        <f t="shared" si="10"/>
        <v/>
      </c>
      <c r="G26" s="63" t="str">
        <f t="shared" si="10"/>
        <v/>
      </c>
      <c r="H26" s="63" t="str">
        <f t="shared" si="10"/>
        <v/>
      </c>
      <c r="I26" s="63" t="str">
        <f t="shared" si="10"/>
        <v/>
      </c>
      <c r="J26" s="63" t="str">
        <f t="shared" si="10"/>
        <v/>
      </c>
      <c r="K26" s="63" t="str">
        <f t="shared" si="10"/>
        <v/>
      </c>
      <c r="L26" s="63" t="str">
        <f t="shared" si="10"/>
        <v/>
      </c>
      <c r="M26" s="63" t="str">
        <f t="shared" si="10"/>
        <v/>
      </c>
      <c r="N26" s="63" t="str">
        <f t="shared" si="10"/>
        <v/>
      </c>
      <c r="O26" s="63" t="str">
        <f t="shared" si="10"/>
        <v/>
      </c>
      <c r="P26" s="28"/>
      <c r="R26" s="47"/>
      <c r="S26" s="47"/>
    </row>
    <row r="27" spans="2:19" ht="15.75">
      <c r="B27" s="25"/>
      <c r="C27" s="33"/>
      <c r="D27" s="33"/>
      <c r="E27" s="33"/>
      <c r="F27" s="33"/>
      <c r="G27" s="79"/>
      <c r="H27" s="79"/>
      <c r="I27" s="34"/>
      <c r="J27" s="34"/>
      <c r="K27" s="34"/>
      <c r="L27" s="34"/>
      <c r="M27" s="34"/>
      <c r="N27" s="34"/>
      <c r="O27" s="34"/>
      <c r="P27" s="28"/>
      <c r="R27" s="47"/>
      <c r="S27" s="47"/>
    </row>
    <row r="28" spans="2:19" ht="23.1" customHeight="1">
      <c r="B28" s="25"/>
      <c r="C28" s="61" t="s">
        <v>33</v>
      </c>
      <c r="D28" s="88" t="str">
        <f t="shared" ref="D28:O28" si="11">IFERROR(IF(ISBLANK(INDEX(OR_DATA,D$5,1)), "", D$26/D$80*100),0)</f>
        <v/>
      </c>
      <c r="E28" s="88" t="str">
        <f t="shared" si="11"/>
        <v/>
      </c>
      <c r="F28" s="88" t="str">
        <f t="shared" si="11"/>
        <v/>
      </c>
      <c r="G28" s="88" t="str">
        <f t="shared" si="11"/>
        <v/>
      </c>
      <c r="H28" s="88" t="str">
        <f t="shared" si="11"/>
        <v/>
      </c>
      <c r="I28" s="88" t="str">
        <f t="shared" si="11"/>
        <v/>
      </c>
      <c r="J28" s="88" t="str">
        <f t="shared" si="11"/>
        <v/>
      </c>
      <c r="K28" s="88" t="str">
        <f t="shared" si="11"/>
        <v/>
      </c>
      <c r="L28" s="88" t="str">
        <f t="shared" si="11"/>
        <v/>
      </c>
      <c r="M28" s="88" t="str">
        <f t="shared" si="11"/>
        <v/>
      </c>
      <c r="N28" s="88" t="str">
        <f t="shared" si="11"/>
        <v/>
      </c>
      <c r="O28" s="88" t="str">
        <f t="shared" si="11"/>
        <v/>
      </c>
      <c r="P28" s="28"/>
    </row>
    <row r="29" spans="2:19" ht="15.75">
      <c r="B29" s="25"/>
      <c r="C29" s="61" t="s">
        <v>34</v>
      </c>
      <c r="D29" s="88" t="str">
        <f>IFERROR(IF(ISBLANK(INDEX(OR_DATA,D$5,1)), "", SUM($D$26:D$26)/SUM($D$80:D$80)*100),0)</f>
        <v/>
      </c>
      <c r="E29" s="88" t="str">
        <f>IFERROR(IF(ISBLANK(INDEX(OR_DATA,E$5,1)), "", SUM($D$26:E$26)/SUM($D$80:E$80)*100),0)</f>
        <v/>
      </c>
      <c r="F29" s="88" t="str">
        <f>IFERROR(IF(ISBLANK(INDEX(OR_DATA,F$5,1)), "", SUM($D$26:F$26)/SUM($D$80:F$80)*100),0)</f>
        <v/>
      </c>
      <c r="G29" s="88" t="str">
        <f>IFERROR(IF(ISBLANK(INDEX(OR_DATA,G$5,1)), "", SUM($D$26:G$26)/SUM($D$80:G$80)*100),0)</f>
        <v/>
      </c>
      <c r="H29" s="88" t="str">
        <f>IFERROR(IF(ISBLANK(INDEX(OR_DATA,H$5,1)), "", SUM($D$26:H$26)/SUM($D$80:H$80)*100),0)</f>
        <v/>
      </c>
      <c r="I29" s="88" t="str">
        <f>IFERROR(IF(ISBLANK(INDEX(OR_DATA,I$5,1)), "", SUM($D$26:I$26)/SUM($D$80:I$80)*100),0)</f>
        <v/>
      </c>
      <c r="J29" s="136" t="str">
        <f>IFERROR(IF(ISBLANK(INDEX(OR_DATA,J$5,1)), "", SUM($J$26:J$26)/SUM($J$80:J$80)*100),0)</f>
        <v/>
      </c>
      <c r="K29" s="136" t="str">
        <f>IFERROR(IF(ISBLANK(INDEX(OR_DATA,K$5,1)), "", SUM($J$26:K$26)/SUM($J$80:K$80)*100),0)</f>
        <v/>
      </c>
      <c r="L29" s="136" t="str">
        <f>IFERROR(IF(ISBLANK(INDEX(OR_DATA,L$5,1)), "", SUM($J$26:L$26)/SUM($J$80:L$80)*100),0)</f>
        <v/>
      </c>
      <c r="M29" s="136" t="str">
        <f>IFERROR(IF(ISBLANK(INDEX(OR_DATA,M$5,1)), "", SUM($J$26:M$26)/SUM($J$80:M$80)*100),0)</f>
        <v/>
      </c>
      <c r="N29" s="136" t="str">
        <f>IFERROR(IF(ISBLANK(INDEX(OR_DATA,N$5,1)), "", SUM($J$26:N$26)/SUM($J$80:N$80)*100),0)</f>
        <v/>
      </c>
      <c r="O29" s="136" t="str">
        <f>IFERROR(IF(ISBLANK(INDEX(OR_DATA,O$5,1)), "", SUM($J$26:O$26)/SUM($J$80:O$80)*100),0)</f>
        <v/>
      </c>
      <c r="P29" s="28"/>
      <c r="Q29" s="41" t="s">
        <v>16</v>
      </c>
      <c r="R29" s="46"/>
      <c r="S29" s="46"/>
    </row>
    <row r="30" spans="2:19" ht="8.25" customHeight="1" outlineLevel="1" thickBot="1">
      <c r="B30" s="25"/>
      <c r="C30" s="97"/>
      <c r="D30" s="97"/>
      <c r="E30" s="97"/>
      <c r="F30" s="97"/>
      <c r="G30" s="98"/>
      <c r="H30" s="98"/>
      <c r="I30" s="98"/>
      <c r="J30" s="98"/>
      <c r="K30" s="98"/>
      <c r="L30" s="98"/>
      <c r="M30" s="98"/>
      <c r="N30" s="98"/>
      <c r="O30" s="98"/>
      <c r="P30" s="28"/>
    </row>
    <row r="31" spans="2:19" ht="15.75" outlineLevel="1">
      <c r="B31" s="25"/>
      <c r="C31" s="99" t="s">
        <v>69</v>
      </c>
      <c r="D31" s="96" t="str">
        <f t="shared" ref="D31:O31" si="12">IFERROR(IF(ISBLANK(INDEX(OR_DATA,D$5,1)),"",D$32/D$80*100),0)</f>
        <v/>
      </c>
      <c r="E31" s="96" t="str">
        <f t="shared" si="12"/>
        <v/>
      </c>
      <c r="F31" s="96" t="str">
        <f t="shared" si="12"/>
        <v/>
      </c>
      <c r="G31" s="96" t="str">
        <f t="shared" si="12"/>
        <v/>
      </c>
      <c r="H31" s="96" t="str">
        <f t="shared" si="12"/>
        <v/>
      </c>
      <c r="I31" s="96" t="str">
        <f t="shared" si="12"/>
        <v/>
      </c>
      <c r="J31" s="96" t="str">
        <f t="shared" si="12"/>
        <v/>
      </c>
      <c r="K31" s="96" t="str">
        <f t="shared" si="12"/>
        <v/>
      </c>
      <c r="L31" s="96" t="str">
        <f t="shared" si="12"/>
        <v/>
      </c>
      <c r="M31" s="96" t="str">
        <f t="shared" si="12"/>
        <v/>
      </c>
      <c r="N31" s="96" t="str">
        <f t="shared" si="12"/>
        <v/>
      </c>
      <c r="O31" s="132" t="str">
        <f t="shared" si="12"/>
        <v/>
      </c>
      <c r="P31" s="28"/>
      <c r="Q31" s="41" t="s">
        <v>14</v>
      </c>
    </row>
    <row r="32" spans="2:19" ht="16.5" outlineLevel="1" thickBot="1">
      <c r="B32" s="25"/>
      <c r="C32" s="101" t="s">
        <v>11</v>
      </c>
      <c r="D32" s="95" t="str">
        <f t="shared" ref="D32:O32" si="13">IF(ISBLANK(INDEX(OR_DATA,D$5,1)),"",(INDEX(OR_DATA,D$5,34)))</f>
        <v/>
      </c>
      <c r="E32" s="95" t="str">
        <f t="shared" si="13"/>
        <v/>
      </c>
      <c r="F32" s="95" t="str">
        <f t="shared" si="13"/>
        <v/>
      </c>
      <c r="G32" s="95" t="str">
        <f t="shared" si="13"/>
        <v/>
      </c>
      <c r="H32" s="95" t="str">
        <f t="shared" si="13"/>
        <v/>
      </c>
      <c r="I32" s="95" t="str">
        <f t="shared" si="13"/>
        <v/>
      </c>
      <c r="J32" s="95" t="str">
        <f t="shared" si="13"/>
        <v/>
      </c>
      <c r="K32" s="95" t="str">
        <f t="shared" si="13"/>
        <v/>
      </c>
      <c r="L32" s="95" t="str">
        <f t="shared" si="13"/>
        <v/>
      </c>
      <c r="M32" s="95" t="str">
        <f t="shared" si="13"/>
        <v/>
      </c>
      <c r="N32" s="95" t="str">
        <f t="shared" si="13"/>
        <v/>
      </c>
      <c r="O32" s="103" t="str">
        <f t="shared" si="13"/>
        <v/>
      </c>
      <c r="P32" s="28"/>
      <c r="Q32" s="41" t="s">
        <v>14</v>
      </c>
    </row>
    <row r="33" spans="2:17" ht="8.25" customHeight="1" thickBot="1">
      <c r="B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1"/>
    </row>
    <row r="34" spans="2:17" ht="15.75" customHeight="1" thickTop="1" thickBot="1">
      <c r="D34" s="75"/>
      <c r="E34" s="75"/>
      <c r="F34" s="75"/>
      <c r="G34" s="75"/>
      <c r="H34" s="75"/>
      <c r="J34" s="69"/>
      <c r="L34" s="67"/>
    </row>
    <row r="35" spans="2:17" ht="8.25" customHeight="1" thickTop="1">
      <c r="B35" s="2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4"/>
    </row>
    <row r="36" spans="2:17" ht="16.5" thickBot="1">
      <c r="B36" s="25"/>
      <c r="C36" s="26" t="s">
        <v>7</v>
      </c>
      <c r="D36" s="26"/>
      <c r="E36" s="26"/>
      <c r="F36" s="26"/>
      <c r="G36" s="27"/>
      <c r="H36" s="27"/>
      <c r="I36" s="27"/>
      <c r="J36" s="27"/>
      <c r="K36" s="27"/>
      <c r="L36" s="27"/>
      <c r="M36" s="27"/>
      <c r="N36" s="27"/>
      <c r="O36" s="27"/>
      <c r="P36" s="28"/>
    </row>
    <row r="37" spans="2:17" ht="16.5" thickBot="1">
      <c r="B37" s="25"/>
      <c r="C37" s="141" t="s">
        <v>17</v>
      </c>
      <c r="D37" s="83"/>
      <c r="E37" s="83"/>
      <c r="F37" s="83"/>
      <c r="G37" s="143"/>
      <c r="H37" s="143"/>
      <c r="I37" s="143"/>
      <c r="J37" s="143"/>
      <c r="K37" s="143"/>
      <c r="L37" s="143"/>
      <c r="M37" s="143"/>
      <c r="N37" s="143"/>
      <c r="O37" s="144"/>
      <c r="P37" s="28"/>
    </row>
    <row r="38" spans="2:17" ht="15" customHeight="1" thickBot="1">
      <c r="B38" s="25"/>
      <c r="C38" s="142"/>
      <c r="D38" s="36">
        <f t="shared" ref="D38:O38" si="14">INDEX(MONTH_LABEL,1,D$5)</f>
        <v>0</v>
      </c>
      <c r="E38" s="36">
        <f t="shared" si="14"/>
        <v>0</v>
      </c>
      <c r="F38" s="36">
        <f t="shared" si="14"/>
        <v>0</v>
      </c>
      <c r="G38" s="36">
        <f t="shared" si="14"/>
        <v>0</v>
      </c>
      <c r="H38" s="36">
        <f t="shared" si="14"/>
        <v>0</v>
      </c>
      <c r="I38" s="36">
        <f t="shared" si="14"/>
        <v>0</v>
      </c>
      <c r="J38" s="36">
        <f t="shared" si="14"/>
        <v>0</v>
      </c>
      <c r="K38" s="36">
        <f t="shared" si="14"/>
        <v>0</v>
      </c>
      <c r="L38" s="36">
        <f t="shared" si="14"/>
        <v>0</v>
      </c>
      <c r="M38" s="36">
        <f t="shared" si="14"/>
        <v>0</v>
      </c>
      <c r="N38" s="36">
        <f t="shared" si="14"/>
        <v>0</v>
      </c>
      <c r="O38" s="36">
        <f t="shared" si="14"/>
        <v>0</v>
      </c>
      <c r="P38" s="28"/>
    </row>
    <row r="39" spans="2:17" ht="15.75">
      <c r="B39" s="85">
        <v>4</v>
      </c>
      <c r="C39" s="38" t="s">
        <v>19</v>
      </c>
      <c r="D39" s="93" t="str">
        <f t="shared" ref="D39:O39" si="15">IF(ISBLANK(INDEX(OR_DATA,D$5,1)),"",(INDEX(OR_DATA,D$5,12)))</f>
        <v/>
      </c>
      <c r="E39" s="93" t="str">
        <f t="shared" si="15"/>
        <v/>
      </c>
      <c r="F39" s="93" t="str">
        <f t="shared" si="15"/>
        <v/>
      </c>
      <c r="G39" s="93" t="str">
        <f t="shared" si="15"/>
        <v/>
      </c>
      <c r="H39" s="93" t="str">
        <f t="shared" si="15"/>
        <v/>
      </c>
      <c r="I39" s="93" t="str">
        <f t="shared" si="15"/>
        <v/>
      </c>
      <c r="J39" s="93" t="str">
        <f t="shared" si="15"/>
        <v/>
      </c>
      <c r="K39" s="93" t="str">
        <f t="shared" si="15"/>
        <v/>
      </c>
      <c r="L39" s="93" t="str">
        <f t="shared" si="15"/>
        <v/>
      </c>
      <c r="M39" s="93" t="str">
        <f t="shared" si="15"/>
        <v/>
      </c>
      <c r="N39" s="93" t="str">
        <f t="shared" si="15"/>
        <v/>
      </c>
      <c r="O39" s="93" t="str">
        <f t="shared" si="15"/>
        <v/>
      </c>
      <c r="P39" s="28"/>
      <c r="Q39" s="41" t="s">
        <v>15</v>
      </c>
    </row>
    <row r="40" spans="2:17" ht="16.5" thickBot="1">
      <c r="B40" s="25"/>
      <c r="C40" s="32" t="s">
        <v>12</v>
      </c>
      <c r="D40" s="62" t="str">
        <f t="shared" ref="D40:O40" si="16">IF(ISBLANK(INDEX(OR_DATA,D$5,1)), "", D$39)</f>
        <v/>
      </c>
      <c r="E40" s="62" t="str">
        <f t="shared" si="16"/>
        <v/>
      </c>
      <c r="F40" s="62" t="str">
        <f t="shared" si="16"/>
        <v/>
      </c>
      <c r="G40" s="62" t="str">
        <f t="shared" si="16"/>
        <v/>
      </c>
      <c r="H40" s="62" t="str">
        <f t="shared" si="16"/>
        <v/>
      </c>
      <c r="I40" s="62" t="str">
        <f t="shared" si="16"/>
        <v/>
      </c>
      <c r="J40" s="62" t="str">
        <f t="shared" si="16"/>
        <v/>
      </c>
      <c r="K40" s="62" t="str">
        <f t="shared" si="16"/>
        <v/>
      </c>
      <c r="L40" s="62" t="str">
        <f t="shared" si="16"/>
        <v/>
      </c>
      <c r="M40" s="62" t="str">
        <f t="shared" si="16"/>
        <v/>
      </c>
      <c r="N40" s="62" t="str">
        <f t="shared" si="16"/>
        <v/>
      </c>
      <c r="O40" s="62" t="str">
        <f t="shared" si="16"/>
        <v/>
      </c>
      <c r="P40" s="28"/>
    </row>
    <row r="41" spans="2:17" ht="21.6" customHeight="1">
      <c r="B41" s="25"/>
      <c r="C41" s="33"/>
      <c r="D41" s="33"/>
      <c r="E41" s="33"/>
      <c r="F41" s="33"/>
      <c r="G41" s="34"/>
      <c r="H41" s="34"/>
      <c r="I41" s="34"/>
      <c r="J41" s="34"/>
      <c r="K41" s="34"/>
      <c r="L41" s="34"/>
      <c r="M41" s="34"/>
      <c r="N41" s="34"/>
      <c r="O41" s="34"/>
      <c r="P41" s="28"/>
    </row>
    <row r="42" spans="2:17" ht="23.45" customHeight="1">
      <c r="B42" s="25"/>
      <c r="C42" s="61" t="s">
        <v>29</v>
      </c>
      <c r="D42" s="88" t="str">
        <f t="shared" ref="D42:O42" si="17">IFERROR(IF(ISBLANK(INDEX(OR_DATA,D$5,1)), "", D$40/D$80*100),0)</f>
        <v/>
      </c>
      <c r="E42" s="88" t="str">
        <f t="shared" si="17"/>
        <v/>
      </c>
      <c r="F42" s="88" t="str">
        <f t="shared" si="17"/>
        <v/>
      </c>
      <c r="G42" s="88" t="str">
        <f t="shared" si="17"/>
        <v/>
      </c>
      <c r="H42" s="88" t="str">
        <f t="shared" si="17"/>
        <v/>
      </c>
      <c r="I42" s="88" t="str">
        <f t="shared" si="17"/>
        <v/>
      </c>
      <c r="J42" s="88" t="str">
        <f t="shared" si="17"/>
        <v/>
      </c>
      <c r="K42" s="88" t="str">
        <f t="shared" si="17"/>
        <v/>
      </c>
      <c r="L42" s="88" t="str">
        <f t="shared" si="17"/>
        <v/>
      </c>
      <c r="M42" s="88" t="str">
        <f t="shared" si="17"/>
        <v/>
      </c>
      <c r="N42" s="88" t="str">
        <f t="shared" si="17"/>
        <v/>
      </c>
      <c r="O42" s="88" t="str">
        <f t="shared" si="17"/>
        <v/>
      </c>
      <c r="P42" s="28"/>
    </row>
    <row r="43" spans="2:17" ht="15.75">
      <c r="B43" s="25"/>
      <c r="C43" s="61" t="s">
        <v>30</v>
      </c>
      <c r="D43" s="88" t="str">
        <f>IFERROR(IF(ISBLANK(INDEX(OR_DATA,D$5,1)), "", SUM($D$40:D$40)/SUM($D$80:D$80)*100),0)</f>
        <v/>
      </c>
      <c r="E43" s="88" t="str">
        <f>IFERROR(IF(ISBLANK(INDEX(OR_DATA,E$5,1)), "", SUM($D$40:E$40)/SUM($D$80:E$80)*100),0)</f>
        <v/>
      </c>
      <c r="F43" s="88" t="str">
        <f>IFERROR(IF(ISBLANK(INDEX(OR_DATA,F$5,1)), "", SUM($D$40:F$40)/SUM($D$80:F$80)*100),0)</f>
        <v/>
      </c>
      <c r="G43" s="88" t="str">
        <f>IFERROR(IF(ISBLANK(INDEX(OR_DATA,G$5,1)), "", SUM($D$40:G$40)/SUM($D$80:G$80)*100),0)</f>
        <v/>
      </c>
      <c r="H43" s="88" t="str">
        <f>IFERROR(IF(ISBLANK(INDEX(OR_DATA,H$5,1)), "", SUM($D$40:H$40)/SUM($D$80:H$80)*100),0)</f>
        <v/>
      </c>
      <c r="I43" s="88" t="str">
        <f>IFERROR(IF(ISBLANK(INDEX(OR_DATA,I$5,1)), "", SUM($D$40:I$40)/SUM($D$80:I$80)*100),0)</f>
        <v/>
      </c>
      <c r="J43" s="136" t="str">
        <f>IFERROR(IF(ISBLANK(INDEX(OR_DATA,J$5,1)), "", SUM($J$40:J$40)/SUM($J$80:J$80)*100),0)</f>
        <v/>
      </c>
      <c r="K43" s="136" t="str">
        <f>IFERROR(IF(ISBLANK(INDEX(OR_DATA,K$5,1)), "", SUM($J$40:K$40)/SUM($J$80:K$80)*100),0)</f>
        <v/>
      </c>
      <c r="L43" s="136" t="str">
        <f>IFERROR(IF(ISBLANK(INDEX(OR_DATA,L$5,1)), "", SUM($J$40:L$40)/SUM($J$80:L$80)*100),0)</f>
        <v/>
      </c>
      <c r="M43" s="136" t="str">
        <f>IFERROR(IF(ISBLANK(INDEX(OR_DATA,M$5,1)), "", SUM($J$40:M$40)/SUM($J$80:M$80)*100),0)</f>
        <v/>
      </c>
      <c r="N43" s="136" t="str">
        <f>IFERROR(IF(ISBLANK(INDEX(OR_DATA,N$5,1)), "", SUM($J$40:N$40)/SUM($J$80:N$80)*100),0)</f>
        <v/>
      </c>
      <c r="O43" s="136" t="str">
        <f>IFERROR(IF(ISBLANK(INDEX(OR_DATA,O$5,1)), "", SUM($J$40:O$40)/SUM($J$80:O$80)*100),0)</f>
        <v/>
      </c>
      <c r="P43" s="28"/>
      <c r="Q43" s="41" t="s">
        <v>16</v>
      </c>
    </row>
    <row r="44" spans="2:17" ht="8.25" customHeight="1" outlineLevel="1" thickBot="1">
      <c r="B44" s="25"/>
      <c r="C44" s="97"/>
      <c r="D44" s="97"/>
      <c r="E44" s="97"/>
      <c r="F44" s="97"/>
      <c r="G44" s="98"/>
      <c r="H44" s="98"/>
      <c r="I44" s="98"/>
      <c r="J44" s="98"/>
      <c r="K44" s="98"/>
      <c r="L44" s="98"/>
      <c r="M44" s="98"/>
      <c r="N44" s="98"/>
      <c r="O44" s="98"/>
      <c r="P44" s="28"/>
    </row>
    <row r="45" spans="2:17" ht="15.75" outlineLevel="1">
      <c r="B45" s="25"/>
      <c r="C45" s="102" t="s">
        <v>70</v>
      </c>
      <c r="D45" s="104" t="str">
        <f t="shared" ref="D45:O45" si="18">IFERROR(IF(ISBLANK(INDEX(OR_DATA,D$5,1)), "", D$46/D$80*100),0)</f>
        <v/>
      </c>
      <c r="E45" s="104" t="str">
        <f t="shared" si="18"/>
        <v/>
      </c>
      <c r="F45" s="104" t="str">
        <f t="shared" si="18"/>
        <v/>
      </c>
      <c r="G45" s="104" t="str">
        <f t="shared" si="18"/>
        <v/>
      </c>
      <c r="H45" s="104" t="str">
        <f t="shared" si="18"/>
        <v/>
      </c>
      <c r="I45" s="104" t="str">
        <f t="shared" si="18"/>
        <v/>
      </c>
      <c r="J45" s="104" t="str">
        <f t="shared" si="18"/>
        <v/>
      </c>
      <c r="K45" s="104" t="str">
        <f t="shared" si="18"/>
        <v/>
      </c>
      <c r="L45" s="104" t="str">
        <f t="shared" si="18"/>
        <v/>
      </c>
      <c r="M45" s="104" t="str">
        <f t="shared" si="18"/>
        <v/>
      </c>
      <c r="N45" s="104" t="str">
        <f t="shared" si="18"/>
        <v/>
      </c>
      <c r="O45" s="132" t="str">
        <f t="shared" si="18"/>
        <v/>
      </c>
      <c r="P45" s="28"/>
      <c r="Q45" s="41" t="s">
        <v>14</v>
      </c>
    </row>
    <row r="46" spans="2:17" ht="16.5" outlineLevel="1" thickBot="1">
      <c r="B46" s="25"/>
      <c r="C46" s="100" t="s">
        <v>10</v>
      </c>
      <c r="D46" s="95" t="str">
        <f t="shared" ref="D46:O46" si="19">IF(ISBLANK(INDEX(OR_DATA,D$5,1)),"",(INDEX(OR_DATA,D$5,35)))</f>
        <v/>
      </c>
      <c r="E46" s="95" t="str">
        <f t="shared" si="19"/>
        <v/>
      </c>
      <c r="F46" s="95" t="str">
        <f t="shared" si="19"/>
        <v/>
      </c>
      <c r="G46" s="95" t="str">
        <f t="shared" si="19"/>
        <v/>
      </c>
      <c r="H46" s="95" t="str">
        <f t="shared" si="19"/>
        <v/>
      </c>
      <c r="I46" s="95" t="str">
        <f t="shared" si="19"/>
        <v/>
      </c>
      <c r="J46" s="95" t="str">
        <f t="shared" si="19"/>
        <v/>
      </c>
      <c r="K46" s="95" t="str">
        <f t="shared" si="19"/>
        <v/>
      </c>
      <c r="L46" s="95" t="str">
        <f t="shared" si="19"/>
        <v/>
      </c>
      <c r="M46" s="95" t="str">
        <f t="shared" si="19"/>
        <v/>
      </c>
      <c r="N46" s="95" t="str">
        <f t="shared" si="19"/>
        <v/>
      </c>
      <c r="O46" s="103" t="str">
        <f t="shared" si="19"/>
        <v/>
      </c>
      <c r="P46" s="28"/>
      <c r="Q46" s="41" t="s">
        <v>14</v>
      </c>
    </row>
    <row r="47" spans="2:17" ht="17.100000000000001" customHeight="1" thickBot="1">
      <c r="B47" s="29"/>
      <c r="C47" s="30"/>
      <c r="D47" s="74"/>
      <c r="E47" s="74"/>
      <c r="F47" s="74"/>
      <c r="G47" s="74"/>
      <c r="H47" s="74"/>
      <c r="I47" s="30"/>
      <c r="J47" s="30"/>
      <c r="K47" s="30"/>
      <c r="L47" s="30"/>
      <c r="M47" s="30"/>
      <c r="N47" s="30"/>
      <c r="O47" s="30"/>
      <c r="P47" s="31"/>
    </row>
    <row r="48" spans="2:17" ht="8.25" customHeight="1" thickTop="1"/>
    <row r="49" spans="2:17" ht="16.5" thickBot="1">
      <c r="C49" s="59" t="s">
        <v>35</v>
      </c>
      <c r="D49" s="59"/>
      <c r="E49" s="59"/>
      <c r="F49" s="59"/>
    </row>
    <row r="50" spans="2:17" s="4" customFormat="1" ht="19.5" customHeight="1" thickBot="1">
      <c r="C50" s="145" t="s">
        <v>36</v>
      </c>
      <c r="D50" s="66"/>
      <c r="E50" s="66"/>
      <c r="F50" s="66"/>
      <c r="G50" s="147"/>
      <c r="H50" s="147"/>
      <c r="I50" s="147"/>
      <c r="J50" s="139"/>
      <c r="K50" s="147"/>
      <c r="L50" s="147"/>
      <c r="M50" s="147"/>
      <c r="N50" s="147"/>
      <c r="O50" s="148"/>
      <c r="P50" s="117"/>
      <c r="Q50" s="42"/>
    </row>
    <row r="51" spans="2:17" s="4" customFormat="1" ht="18" customHeight="1" thickBot="1">
      <c r="C51" s="146"/>
      <c r="D51" s="36">
        <f t="shared" ref="D51:O51" si="20">INDEX(MONTH_LABEL,1,D$5)</f>
        <v>0</v>
      </c>
      <c r="E51" s="36">
        <f t="shared" si="20"/>
        <v>0</v>
      </c>
      <c r="F51" s="36">
        <f t="shared" si="20"/>
        <v>0</v>
      </c>
      <c r="G51" s="36">
        <f t="shared" si="20"/>
        <v>0</v>
      </c>
      <c r="H51" s="36">
        <f t="shared" si="20"/>
        <v>0</v>
      </c>
      <c r="I51" s="36">
        <f t="shared" si="20"/>
        <v>0</v>
      </c>
      <c r="J51" s="36">
        <f t="shared" si="20"/>
        <v>0</v>
      </c>
      <c r="K51" s="36">
        <f t="shared" si="20"/>
        <v>0</v>
      </c>
      <c r="L51" s="36">
        <f t="shared" si="20"/>
        <v>0</v>
      </c>
      <c r="M51" s="36">
        <f t="shared" si="20"/>
        <v>0</v>
      </c>
      <c r="N51" s="36">
        <f t="shared" si="20"/>
        <v>0</v>
      </c>
      <c r="O51" s="36">
        <f t="shared" si="20"/>
        <v>0</v>
      </c>
      <c r="P51" s="115"/>
      <c r="Q51" s="42"/>
    </row>
    <row r="52" spans="2:17" s="3" customFormat="1" ht="12.75">
      <c r="B52" s="84">
        <v>18</v>
      </c>
      <c r="C52" s="44" t="s">
        <v>40</v>
      </c>
      <c r="D52" s="93" t="str">
        <f t="shared" ref="D52:O52" si="21">IF(ISBLANK(INDEX(OR_DATA,D$5,1)),"",(INDEX(OR_DATA,D$5,26)))</f>
        <v/>
      </c>
      <c r="E52" s="93" t="str">
        <f t="shared" si="21"/>
        <v/>
      </c>
      <c r="F52" s="93" t="str">
        <f t="shared" si="21"/>
        <v/>
      </c>
      <c r="G52" s="93" t="str">
        <f t="shared" si="21"/>
        <v/>
      </c>
      <c r="H52" s="93" t="str">
        <f t="shared" si="21"/>
        <v/>
      </c>
      <c r="I52" s="93" t="str">
        <f t="shared" si="21"/>
        <v/>
      </c>
      <c r="J52" s="93" t="str">
        <f t="shared" si="21"/>
        <v/>
      </c>
      <c r="K52" s="93" t="str">
        <f t="shared" si="21"/>
        <v/>
      </c>
      <c r="L52" s="93" t="str">
        <f t="shared" si="21"/>
        <v/>
      </c>
      <c r="M52" s="93" t="str">
        <f t="shared" si="21"/>
        <v/>
      </c>
      <c r="N52" s="93" t="str">
        <f t="shared" si="21"/>
        <v/>
      </c>
      <c r="O52" s="93" t="str">
        <f t="shared" si="21"/>
        <v/>
      </c>
      <c r="P52" s="110"/>
      <c r="Q52" s="41" t="s">
        <v>20</v>
      </c>
    </row>
    <row r="53" spans="2:17" s="3" customFormat="1" ht="12.75">
      <c r="B53" s="84">
        <v>13</v>
      </c>
      <c r="C53" s="44" t="s">
        <v>41</v>
      </c>
      <c r="D53" s="93" t="str">
        <f t="shared" ref="D53:O53" si="22">IF(ISBLANK(INDEX(OR_DATA,D$5,1)),"",(INDEX(OR_DATA,D$5,21)))</f>
        <v/>
      </c>
      <c r="E53" s="93" t="str">
        <f t="shared" si="22"/>
        <v/>
      </c>
      <c r="F53" s="93" t="str">
        <f t="shared" si="22"/>
        <v/>
      </c>
      <c r="G53" s="93" t="str">
        <f t="shared" si="22"/>
        <v/>
      </c>
      <c r="H53" s="93" t="str">
        <f t="shared" si="22"/>
        <v/>
      </c>
      <c r="I53" s="93" t="str">
        <f t="shared" si="22"/>
        <v/>
      </c>
      <c r="J53" s="93" t="str">
        <f t="shared" si="22"/>
        <v/>
      </c>
      <c r="K53" s="93" t="str">
        <f t="shared" si="22"/>
        <v/>
      </c>
      <c r="L53" s="93" t="str">
        <f t="shared" si="22"/>
        <v/>
      </c>
      <c r="M53" s="93" t="str">
        <f t="shared" si="22"/>
        <v/>
      </c>
      <c r="N53" s="93" t="str">
        <f t="shared" si="22"/>
        <v/>
      </c>
      <c r="O53" s="93" t="str">
        <f t="shared" si="22"/>
        <v/>
      </c>
      <c r="P53" s="110"/>
      <c r="Q53" s="41" t="s">
        <v>20</v>
      </c>
    </row>
    <row r="54" spans="2:17" s="3" customFormat="1" ht="12.75">
      <c r="B54" s="84">
        <v>6</v>
      </c>
      <c r="C54" s="44" t="s">
        <v>42</v>
      </c>
      <c r="D54" s="93" t="str">
        <f t="shared" ref="D54:O54" si="23">IF(ISBLANK(INDEX(OR_DATA,D$5,1)),"",(INDEX(OR_DATA,D$5,14)))</f>
        <v/>
      </c>
      <c r="E54" s="93" t="str">
        <f t="shared" si="23"/>
        <v/>
      </c>
      <c r="F54" s="93" t="str">
        <f t="shared" si="23"/>
        <v/>
      </c>
      <c r="G54" s="93" t="str">
        <f t="shared" si="23"/>
        <v/>
      </c>
      <c r="H54" s="93" t="str">
        <f t="shared" si="23"/>
        <v/>
      </c>
      <c r="I54" s="93" t="str">
        <f t="shared" si="23"/>
        <v/>
      </c>
      <c r="J54" s="93" t="str">
        <f t="shared" si="23"/>
        <v/>
      </c>
      <c r="K54" s="93" t="str">
        <f t="shared" si="23"/>
        <v/>
      </c>
      <c r="L54" s="93" t="str">
        <f t="shared" si="23"/>
        <v/>
      </c>
      <c r="M54" s="93" t="str">
        <f t="shared" si="23"/>
        <v/>
      </c>
      <c r="N54" s="93" t="str">
        <f t="shared" si="23"/>
        <v/>
      </c>
      <c r="O54" s="93" t="str">
        <f t="shared" si="23"/>
        <v/>
      </c>
      <c r="P54" s="110"/>
      <c r="Q54" s="41" t="s">
        <v>20</v>
      </c>
    </row>
    <row r="55" spans="2:17" s="3" customFormat="1" ht="25.5">
      <c r="B55" s="84">
        <v>8</v>
      </c>
      <c r="C55" s="44" t="s">
        <v>43</v>
      </c>
      <c r="D55" s="93" t="str">
        <f t="shared" ref="D55:O55" si="24">IF(ISBLANK(INDEX(OR_DATA,D$5,1)),"",(INDEX(OR_DATA,D$5,16)))</f>
        <v/>
      </c>
      <c r="E55" s="93" t="str">
        <f t="shared" si="24"/>
        <v/>
      </c>
      <c r="F55" s="93" t="str">
        <f t="shared" si="24"/>
        <v/>
      </c>
      <c r="G55" s="93" t="str">
        <f t="shared" si="24"/>
        <v/>
      </c>
      <c r="H55" s="93" t="str">
        <f t="shared" si="24"/>
        <v/>
      </c>
      <c r="I55" s="93" t="str">
        <f t="shared" si="24"/>
        <v/>
      </c>
      <c r="J55" s="93" t="str">
        <f t="shared" si="24"/>
        <v/>
      </c>
      <c r="K55" s="93" t="str">
        <f t="shared" si="24"/>
        <v/>
      </c>
      <c r="L55" s="93" t="str">
        <f t="shared" si="24"/>
        <v/>
      </c>
      <c r="M55" s="93" t="str">
        <f t="shared" si="24"/>
        <v/>
      </c>
      <c r="N55" s="93" t="str">
        <f t="shared" si="24"/>
        <v/>
      </c>
      <c r="O55" s="93" t="str">
        <f t="shared" si="24"/>
        <v/>
      </c>
      <c r="P55" s="110"/>
      <c r="Q55" s="41" t="s">
        <v>20</v>
      </c>
    </row>
    <row r="56" spans="2:17" s="3" customFormat="1" ht="12.75">
      <c r="B56" s="84">
        <v>14</v>
      </c>
      <c r="C56" s="44" t="s">
        <v>44</v>
      </c>
      <c r="D56" s="93" t="str">
        <f t="shared" ref="D56:O56" si="25">IF(ISBLANK(INDEX(OR_DATA,D$5,1)),"",(INDEX(OR_DATA,D$5,22)))</f>
        <v/>
      </c>
      <c r="E56" s="93" t="str">
        <f t="shared" si="25"/>
        <v/>
      </c>
      <c r="F56" s="93" t="str">
        <f t="shared" si="25"/>
        <v/>
      </c>
      <c r="G56" s="93" t="str">
        <f t="shared" si="25"/>
        <v/>
      </c>
      <c r="H56" s="93" t="str">
        <f t="shared" si="25"/>
        <v/>
      </c>
      <c r="I56" s="93" t="str">
        <f t="shared" si="25"/>
        <v/>
      </c>
      <c r="J56" s="93" t="str">
        <f t="shared" si="25"/>
        <v/>
      </c>
      <c r="K56" s="93" t="str">
        <f t="shared" si="25"/>
        <v/>
      </c>
      <c r="L56" s="93" t="str">
        <f t="shared" si="25"/>
        <v/>
      </c>
      <c r="M56" s="93" t="str">
        <f t="shared" si="25"/>
        <v/>
      </c>
      <c r="N56" s="93" t="str">
        <f t="shared" si="25"/>
        <v/>
      </c>
      <c r="O56" s="93" t="str">
        <f t="shared" si="25"/>
        <v/>
      </c>
      <c r="P56" s="110"/>
      <c r="Q56" s="41" t="s">
        <v>20</v>
      </c>
    </row>
    <row r="57" spans="2:17" s="3" customFormat="1" ht="25.5">
      <c r="B57" s="84">
        <v>15</v>
      </c>
      <c r="C57" s="44" t="s">
        <v>45</v>
      </c>
      <c r="D57" s="93" t="str">
        <f t="shared" ref="D57:O57" si="26">IF(ISBLANK(INDEX(OR_DATA,D$5,1)),"",(INDEX(OR_DATA,D$5,23)))</f>
        <v/>
      </c>
      <c r="E57" s="93" t="str">
        <f t="shared" si="26"/>
        <v/>
      </c>
      <c r="F57" s="93" t="str">
        <f t="shared" si="26"/>
        <v/>
      </c>
      <c r="G57" s="93" t="str">
        <f t="shared" si="26"/>
        <v/>
      </c>
      <c r="H57" s="93" t="str">
        <f t="shared" si="26"/>
        <v/>
      </c>
      <c r="I57" s="93" t="str">
        <f t="shared" si="26"/>
        <v/>
      </c>
      <c r="J57" s="93" t="str">
        <f t="shared" si="26"/>
        <v/>
      </c>
      <c r="K57" s="93" t="str">
        <f t="shared" si="26"/>
        <v/>
      </c>
      <c r="L57" s="93" t="str">
        <f t="shared" si="26"/>
        <v/>
      </c>
      <c r="M57" s="93" t="str">
        <f t="shared" si="26"/>
        <v/>
      </c>
      <c r="N57" s="93" t="str">
        <f t="shared" si="26"/>
        <v/>
      </c>
      <c r="O57" s="93" t="str">
        <f t="shared" si="26"/>
        <v/>
      </c>
      <c r="P57" s="110"/>
      <c r="Q57" s="41" t="s">
        <v>20</v>
      </c>
    </row>
    <row r="58" spans="2:17" s="3" customFormat="1" ht="12.75">
      <c r="B58" s="84">
        <v>24</v>
      </c>
      <c r="C58" s="44" t="s">
        <v>46</v>
      </c>
      <c r="D58" s="93" t="str">
        <f t="shared" ref="D58:O58" si="27">IF(ISBLANK(INDEX(OR_DATA,D$5,1)),"",(INDEX(OR_DATA,D$5,32)))</f>
        <v/>
      </c>
      <c r="E58" s="93" t="str">
        <f t="shared" si="27"/>
        <v/>
      </c>
      <c r="F58" s="93" t="str">
        <f t="shared" si="27"/>
        <v/>
      </c>
      <c r="G58" s="93" t="str">
        <f t="shared" si="27"/>
        <v/>
      </c>
      <c r="H58" s="93" t="str">
        <f t="shared" si="27"/>
        <v/>
      </c>
      <c r="I58" s="93" t="str">
        <f t="shared" si="27"/>
        <v/>
      </c>
      <c r="J58" s="93" t="str">
        <f t="shared" si="27"/>
        <v/>
      </c>
      <c r="K58" s="93" t="str">
        <f t="shared" si="27"/>
        <v/>
      </c>
      <c r="L58" s="93" t="str">
        <f t="shared" si="27"/>
        <v/>
      </c>
      <c r="M58" s="93" t="str">
        <f t="shared" si="27"/>
        <v/>
      </c>
      <c r="N58" s="93" t="str">
        <f t="shared" si="27"/>
        <v/>
      </c>
      <c r="O58" s="93" t="str">
        <f t="shared" si="27"/>
        <v/>
      </c>
      <c r="P58" s="110"/>
      <c r="Q58" s="41" t="s">
        <v>20</v>
      </c>
    </row>
    <row r="59" spans="2:17" s="3" customFormat="1" ht="12.75">
      <c r="B59" s="84">
        <v>5</v>
      </c>
      <c r="C59" s="44" t="s">
        <v>47</v>
      </c>
      <c r="D59" s="93" t="str">
        <f t="shared" ref="D59:O59" si="28">IF(ISBLANK(INDEX(OR_DATA,D$5,1)),"",(INDEX(OR_DATA,D$5,13)))</f>
        <v/>
      </c>
      <c r="E59" s="93" t="str">
        <f t="shared" si="28"/>
        <v/>
      </c>
      <c r="F59" s="93" t="str">
        <f t="shared" si="28"/>
        <v/>
      </c>
      <c r="G59" s="93" t="str">
        <f t="shared" si="28"/>
        <v/>
      </c>
      <c r="H59" s="93" t="str">
        <f t="shared" si="28"/>
        <v/>
      </c>
      <c r="I59" s="93" t="str">
        <f t="shared" si="28"/>
        <v/>
      </c>
      <c r="J59" s="93" t="str">
        <f t="shared" si="28"/>
        <v/>
      </c>
      <c r="K59" s="93" t="str">
        <f t="shared" si="28"/>
        <v/>
      </c>
      <c r="L59" s="93" t="str">
        <f t="shared" si="28"/>
        <v/>
      </c>
      <c r="M59" s="93" t="str">
        <f t="shared" si="28"/>
        <v/>
      </c>
      <c r="N59" s="93" t="str">
        <f t="shared" si="28"/>
        <v/>
      </c>
      <c r="O59" s="93" t="str">
        <f t="shared" si="28"/>
        <v/>
      </c>
      <c r="P59" s="110"/>
      <c r="Q59" s="41" t="s">
        <v>20</v>
      </c>
    </row>
    <row r="60" spans="2:17" s="3" customFormat="1" ht="12.75">
      <c r="B60" s="84">
        <v>10</v>
      </c>
      <c r="C60" s="44" t="s">
        <v>48</v>
      </c>
      <c r="D60" s="93" t="str">
        <f t="shared" ref="D60:O60" si="29">IF(ISBLANK(INDEX(OR_DATA,D$5,1)),"",(INDEX(OR_DATA,D$5,18)))</f>
        <v/>
      </c>
      <c r="E60" s="93" t="str">
        <f t="shared" si="29"/>
        <v/>
      </c>
      <c r="F60" s="93" t="str">
        <f t="shared" si="29"/>
        <v/>
      </c>
      <c r="G60" s="93" t="str">
        <f t="shared" si="29"/>
        <v/>
      </c>
      <c r="H60" s="93" t="str">
        <f t="shared" si="29"/>
        <v/>
      </c>
      <c r="I60" s="93" t="str">
        <f t="shared" si="29"/>
        <v/>
      </c>
      <c r="J60" s="93" t="str">
        <f t="shared" si="29"/>
        <v/>
      </c>
      <c r="K60" s="93" t="str">
        <f t="shared" si="29"/>
        <v/>
      </c>
      <c r="L60" s="93" t="str">
        <f t="shared" si="29"/>
        <v/>
      </c>
      <c r="M60" s="93" t="str">
        <f t="shared" si="29"/>
        <v/>
      </c>
      <c r="N60" s="93" t="str">
        <f t="shared" si="29"/>
        <v/>
      </c>
      <c r="O60" s="93" t="str">
        <f t="shared" si="29"/>
        <v/>
      </c>
      <c r="P60" s="110"/>
      <c r="Q60" s="41" t="s">
        <v>20</v>
      </c>
    </row>
    <row r="61" spans="2:17" s="3" customFormat="1" ht="12.75">
      <c r="B61" s="84">
        <v>11</v>
      </c>
      <c r="C61" s="44" t="s">
        <v>49</v>
      </c>
      <c r="D61" s="93" t="str">
        <f t="shared" ref="D61:O61" si="30">IF(ISBLANK(INDEX(OR_DATA,D$5,1)),"",(INDEX(OR_DATA,D$5,19)))</f>
        <v/>
      </c>
      <c r="E61" s="93" t="str">
        <f t="shared" si="30"/>
        <v/>
      </c>
      <c r="F61" s="93" t="str">
        <f t="shared" si="30"/>
        <v/>
      </c>
      <c r="G61" s="93" t="str">
        <f t="shared" si="30"/>
        <v/>
      </c>
      <c r="H61" s="93" t="str">
        <f t="shared" si="30"/>
        <v/>
      </c>
      <c r="I61" s="93" t="str">
        <f t="shared" si="30"/>
        <v/>
      </c>
      <c r="J61" s="93" t="str">
        <f t="shared" si="30"/>
        <v/>
      </c>
      <c r="K61" s="93" t="str">
        <f t="shared" si="30"/>
        <v/>
      </c>
      <c r="L61" s="93" t="str">
        <f t="shared" si="30"/>
        <v/>
      </c>
      <c r="M61" s="93" t="str">
        <f t="shared" si="30"/>
        <v/>
      </c>
      <c r="N61" s="93" t="str">
        <f t="shared" si="30"/>
        <v/>
      </c>
      <c r="O61" s="93" t="str">
        <f t="shared" si="30"/>
        <v/>
      </c>
      <c r="P61" s="110"/>
      <c r="Q61" s="41" t="s">
        <v>20</v>
      </c>
    </row>
    <row r="62" spans="2:17" s="3" customFormat="1" ht="25.5">
      <c r="B62" s="84">
        <v>12</v>
      </c>
      <c r="C62" s="44" t="s">
        <v>50</v>
      </c>
      <c r="D62" s="93" t="str">
        <f t="shared" ref="D62:O62" si="31">IF(ISBLANK(INDEX(OR_DATA,D$5,1)),"",(INDEX(OR_DATA,D$5,20)))</f>
        <v/>
      </c>
      <c r="E62" s="93" t="str">
        <f t="shared" si="31"/>
        <v/>
      </c>
      <c r="F62" s="93" t="str">
        <f t="shared" si="31"/>
        <v/>
      </c>
      <c r="G62" s="93" t="str">
        <f t="shared" si="31"/>
        <v/>
      </c>
      <c r="H62" s="93" t="str">
        <f t="shared" si="31"/>
        <v/>
      </c>
      <c r="I62" s="93" t="str">
        <f t="shared" si="31"/>
        <v/>
      </c>
      <c r="J62" s="93" t="str">
        <f t="shared" si="31"/>
        <v/>
      </c>
      <c r="K62" s="93" t="str">
        <f t="shared" si="31"/>
        <v/>
      </c>
      <c r="L62" s="93" t="str">
        <f t="shared" si="31"/>
        <v/>
      </c>
      <c r="M62" s="93" t="str">
        <f t="shared" si="31"/>
        <v/>
      </c>
      <c r="N62" s="93" t="str">
        <f t="shared" si="31"/>
        <v/>
      </c>
      <c r="O62" s="93" t="str">
        <f t="shared" si="31"/>
        <v/>
      </c>
      <c r="P62" s="110"/>
      <c r="Q62" s="41" t="s">
        <v>20</v>
      </c>
    </row>
    <row r="63" spans="2:17" s="3" customFormat="1" ht="25.5">
      <c r="B63" s="84">
        <v>16</v>
      </c>
      <c r="C63" s="44" t="s">
        <v>51</v>
      </c>
      <c r="D63" s="93" t="str">
        <f t="shared" ref="D63:O63" si="32">IF(ISBLANK(INDEX(OR_DATA,D$5,1)),"",(INDEX(OR_DATA,D$5,24)))</f>
        <v/>
      </c>
      <c r="E63" s="93" t="str">
        <f t="shared" si="32"/>
        <v/>
      </c>
      <c r="F63" s="93" t="str">
        <f t="shared" si="32"/>
        <v/>
      </c>
      <c r="G63" s="93" t="str">
        <f t="shared" si="32"/>
        <v/>
      </c>
      <c r="H63" s="93" t="str">
        <f t="shared" si="32"/>
        <v/>
      </c>
      <c r="I63" s="93" t="str">
        <f t="shared" si="32"/>
        <v/>
      </c>
      <c r="J63" s="93" t="str">
        <f t="shared" si="32"/>
        <v/>
      </c>
      <c r="K63" s="93" t="str">
        <f t="shared" si="32"/>
        <v/>
      </c>
      <c r="L63" s="93" t="str">
        <f t="shared" si="32"/>
        <v/>
      </c>
      <c r="M63" s="93" t="str">
        <f t="shared" si="32"/>
        <v/>
      </c>
      <c r="N63" s="93" t="str">
        <f t="shared" si="32"/>
        <v/>
      </c>
      <c r="O63" s="93" t="str">
        <f t="shared" si="32"/>
        <v/>
      </c>
      <c r="P63" s="110"/>
      <c r="Q63" s="41" t="s">
        <v>20</v>
      </c>
    </row>
    <row r="64" spans="2:17" s="3" customFormat="1" ht="38.25">
      <c r="B64" s="84">
        <v>7</v>
      </c>
      <c r="C64" s="44" t="s">
        <v>52</v>
      </c>
      <c r="D64" s="93" t="str">
        <f t="shared" ref="D64:O64" si="33">IF(ISBLANK(INDEX(OR_DATA,D$5,1)),"",(INDEX(OR_DATA,D$5,15)))</f>
        <v/>
      </c>
      <c r="E64" s="93" t="str">
        <f t="shared" si="33"/>
        <v/>
      </c>
      <c r="F64" s="93" t="str">
        <f t="shared" si="33"/>
        <v/>
      </c>
      <c r="G64" s="93" t="str">
        <f t="shared" si="33"/>
        <v/>
      </c>
      <c r="H64" s="93" t="str">
        <f t="shared" si="33"/>
        <v/>
      </c>
      <c r="I64" s="93" t="str">
        <f t="shared" si="33"/>
        <v/>
      </c>
      <c r="J64" s="93" t="str">
        <f t="shared" si="33"/>
        <v/>
      </c>
      <c r="K64" s="93" t="str">
        <f t="shared" si="33"/>
        <v/>
      </c>
      <c r="L64" s="93" t="str">
        <f t="shared" si="33"/>
        <v/>
      </c>
      <c r="M64" s="93" t="str">
        <f t="shared" si="33"/>
        <v/>
      </c>
      <c r="N64" s="93" t="str">
        <f t="shared" si="33"/>
        <v/>
      </c>
      <c r="O64" s="93" t="str">
        <f t="shared" si="33"/>
        <v/>
      </c>
      <c r="P64" s="110"/>
      <c r="Q64" s="41" t="s">
        <v>20</v>
      </c>
    </row>
    <row r="65" spans="1:17" s="3" customFormat="1" ht="25.5">
      <c r="B65" s="84">
        <v>23</v>
      </c>
      <c r="C65" s="44" t="s">
        <v>53</v>
      </c>
      <c r="D65" s="93" t="str">
        <f t="shared" ref="D65:O65" si="34">IF(ISBLANK(INDEX(OR_DATA,D$5,1)),"",(INDEX(OR_DATA,D$5,31)))</f>
        <v/>
      </c>
      <c r="E65" s="93" t="str">
        <f t="shared" si="34"/>
        <v/>
      </c>
      <c r="F65" s="93" t="str">
        <f t="shared" si="34"/>
        <v/>
      </c>
      <c r="G65" s="93" t="str">
        <f t="shared" si="34"/>
        <v/>
      </c>
      <c r="H65" s="93" t="str">
        <f t="shared" si="34"/>
        <v/>
      </c>
      <c r="I65" s="93" t="str">
        <f t="shared" si="34"/>
        <v/>
      </c>
      <c r="J65" s="93" t="str">
        <f t="shared" si="34"/>
        <v/>
      </c>
      <c r="K65" s="93" t="str">
        <f t="shared" si="34"/>
        <v/>
      </c>
      <c r="L65" s="93" t="str">
        <f t="shared" si="34"/>
        <v/>
      </c>
      <c r="M65" s="93" t="str">
        <f t="shared" si="34"/>
        <v/>
      </c>
      <c r="N65" s="93" t="str">
        <f t="shared" si="34"/>
        <v/>
      </c>
      <c r="O65" s="93" t="str">
        <f t="shared" si="34"/>
        <v/>
      </c>
      <c r="P65" s="110"/>
      <c r="Q65" s="41" t="s">
        <v>20</v>
      </c>
    </row>
    <row r="66" spans="1:17" s="3" customFormat="1" ht="12.75">
      <c r="B66" s="84">
        <v>20</v>
      </c>
      <c r="C66" s="44" t="s">
        <v>54</v>
      </c>
      <c r="D66" s="93" t="str">
        <f t="shared" ref="D66:O66" si="35">IF(ISBLANK(INDEX(OR_DATA,D$5,1)),"",(INDEX(OR_DATA,D$5,28)))</f>
        <v/>
      </c>
      <c r="E66" s="93" t="str">
        <f t="shared" si="35"/>
        <v/>
      </c>
      <c r="F66" s="93" t="str">
        <f t="shared" si="35"/>
        <v/>
      </c>
      <c r="G66" s="93" t="str">
        <f t="shared" si="35"/>
        <v/>
      </c>
      <c r="H66" s="93" t="str">
        <f t="shared" si="35"/>
        <v/>
      </c>
      <c r="I66" s="93" t="str">
        <f t="shared" si="35"/>
        <v/>
      </c>
      <c r="J66" s="93" t="str">
        <f t="shared" si="35"/>
        <v/>
      </c>
      <c r="K66" s="93" t="str">
        <f t="shared" si="35"/>
        <v/>
      </c>
      <c r="L66" s="93" t="str">
        <f t="shared" si="35"/>
        <v/>
      </c>
      <c r="M66" s="93" t="str">
        <f t="shared" si="35"/>
        <v/>
      </c>
      <c r="N66" s="93" t="str">
        <f t="shared" si="35"/>
        <v/>
      </c>
      <c r="O66" s="93" t="str">
        <f t="shared" si="35"/>
        <v/>
      </c>
      <c r="P66" s="110"/>
      <c r="Q66" s="41" t="s">
        <v>20</v>
      </c>
    </row>
    <row r="67" spans="1:17" s="3" customFormat="1" ht="25.5">
      <c r="B67" s="84">
        <v>19</v>
      </c>
      <c r="C67" s="44" t="s">
        <v>55</v>
      </c>
      <c r="D67" s="93" t="str">
        <f t="shared" ref="D67:O67" si="36">IF(ISBLANK(INDEX(OR_DATA,D$5,1)),"",(INDEX(OR_DATA,D$5,27)))</f>
        <v/>
      </c>
      <c r="E67" s="93" t="str">
        <f t="shared" si="36"/>
        <v/>
      </c>
      <c r="F67" s="93" t="str">
        <f t="shared" si="36"/>
        <v/>
      </c>
      <c r="G67" s="93" t="str">
        <f t="shared" si="36"/>
        <v/>
      </c>
      <c r="H67" s="93" t="str">
        <f t="shared" si="36"/>
        <v/>
      </c>
      <c r="I67" s="93" t="str">
        <f t="shared" si="36"/>
        <v/>
      </c>
      <c r="J67" s="93" t="str">
        <f t="shared" si="36"/>
        <v/>
      </c>
      <c r="K67" s="93" t="str">
        <f t="shared" si="36"/>
        <v/>
      </c>
      <c r="L67" s="93" t="str">
        <f t="shared" si="36"/>
        <v/>
      </c>
      <c r="M67" s="93" t="str">
        <f t="shared" si="36"/>
        <v/>
      </c>
      <c r="N67" s="93" t="str">
        <f t="shared" si="36"/>
        <v/>
      </c>
      <c r="O67" s="93" t="str">
        <f t="shared" si="36"/>
        <v/>
      </c>
      <c r="P67" s="110"/>
      <c r="Q67" s="41" t="s">
        <v>20</v>
      </c>
    </row>
    <row r="68" spans="1:17" s="3" customFormat="1" ht="25.5">
      <c r="B68" s="84">
        <v>17</v>
      </c>
      <c r="C68" s="44" t="s">
        <v>56</v>
      </c>
      <c r="D68" s="93" t="str">
        <f t="shared" ref="D68:O68" si="37">IF(ISBLANK(INDEX(OR_DATA,D$5,1)),"",(INDEX(OR_DATA,D$5,25)))</f>
        <v/>
      </c>
      <c r="E68" s="93" t="str">
        <f t="shared" si="37"/>
        <v/>
      </c>
      <c r="F68" s="93" t="str">
        <f t="shared" si="37"/>
        <v/>
      </c>
      <c r="G68" s="93" t="str">
        <f t="shared" si="37"/>
        <v/>
      </c>
      <c r="H68" s="93" t="str">
        <f t="shared" si="37"/>
        <v/>
      </c>
      <c r="I68" s="93" t="str">
        <f t="shared" si="37"/>
        <v/>
      </c>
      <c r="J68" s="93" t="str">
        <f t="shared" si="37"/>
        <v/>
      </c>
      <c r="K68" s="93" t="str">
        <f t="shared" si="37"/>
        <v/>
      </c>
      <c r="L68" s="93" t="str">
        <f t="shared" si="37"/>
        <v/>
      </c>
      <c r="M68" s="93" t="str">
        <f t="shared" si="37"/>
        <v/>
      </c>
      <c r="N68" s="93" t="str">
        <f t="shared" si="37"/>
        <v/>
      </c>
      <c r="O68" s="93" t="str">
        <f t="shared" si="37"/>
        <v/>
      </c>
      <c r="P68" s="110"/>
      <c r="Q68" s="41" t="s">
        <v>20</v>
      </c>
    </row>
    <row r="69" spans="1:17" s="3" customFormat="1" ht="12.75">
      <c r="B69" s="84">
        <v>9</v>
      </c>
      <c r="C69" s="44" t="s">
        <v>57</v>
      </c>
      <c r="D69" s="93" t="str">
        <f t="shared" ref="D69:O69" si="38">IF(ISBLANK(INDEX(OR_DATA,D$5,1)),"",(INDEX(OR_DATA,D$5,17)))</f>
        <v/>
      </c>
      <c r="E69" s="93" t="str">
        <f t="shared" si="38"/>
        <v/>
      </c>
      <c r="F69" s="93" t="str">
        <f t="shared" si="38"/>
        <v/>
      </c>
      <c r="G69" s="93" t="str">
        <f t="shared" si="38"/>
        <v/>
      </c>
      <c r="H69" s="93" t="str">
        <f t="shared" si="38"/>
        <v/>
      </c>
      <c r="I69" s="93" t="str">
        <f t="shared" si="38"/>
        <v/>
      </c>
      <c r="J69" s="93" t="str">
        <f t="shared" si="38"/>
        <v/>
      </c>
      <c r="K69" s="93" t="str">
        <f t="shared" si="38"/>
        <v/>
      </c>
      <c r="L69" s="93" t="str">
        <f t="shared" si="38"/>
        <v/>
      </c>
      <c r="M69" s="93" t="str">
        <f t="shared" si="38"/>
        <v/>
      </c>
      <c r="N69" s="93" t="str">
        <f t="shared" si="38"/>
        <v/>
      </c>
      <c r="O69" s="93" t="str">
        <f t="shared" si="38"/>
        <v/>
      </c>
      <c r="P69" s="110"/>
      <c r="Q69" s="41" t="s">
        <v>20</v>
      </c>
    </row>
    <row r="70" spans="1:17" s="3" customFormat="1" ht="12.75">
      <c r="B70" s="84">
        <v>25</v>
      </c>
      <c r="C70" s="44" t="s">
        <v>58</v>
      </c>
      <c r="D70" s="93" t="str">
        <f t="shared" ref="D70:O70" si="39">IF(ISBLANK(INDEX(OR_DATA,D$5,1)),"",(INDEX(OR_DATA,D$5,33)))</f>
        <v/>
      </c>
      <c r="E70" s="93" t="str">
        <f t="shared" si="39"/>
        <v/>
      </c>
      <c r="F70" s="93" t="str">
        <f t="shared" si="39"/>
        <v/>
      </c>
      <c r="G70" s="93" t="str">
        <f t="shared" si="39"/>
        <v/>
      </c>
      <c r="H70" s="93" t="str">
        <f t="shared" si="39"/>
        <v/>
      </c>
      <c r="I70" s="93" t="str">
        <f t="shared" si="39"/>
        <v/>
      </c>
      <c r="J70" s="93" t="str">
        <f t="shared" si="39"/>
        <v/>
      </c>
      <c r="K70" s="93" t="str">
        <f t="shared" si="39"/>
        <v/>
      </c>
      <c r="L70" s="93" t="str">
        <f t="shared" si="39"/>
        <v/>
      </c>
      <c r="M70" s="93" t="str">
        <f t="shared" si="39"/>
        <v/>
      </c>
      <c r="N70" s="93" t="str">
        <f t="shared" si="39"/>
        <v/>
      </c>
      <c r="O70" s="93" t="str">
        <f t="shared" si="39"/>
        <v/>
      </c>
      <c r="P70" s="110"/>
      <c r="Q70" s="41" t="s">
        <v>20</v>
      </c>
    </row>
    <row r="71" spans="1:17" s="3" customFormat="1" ht="12.75">
      <c r="B71" s="84">
        <v>22</v>
      </c>
      <c r="C71" s="44" t="s">
        <v>59</v>
      </c>
      <c r="D71" s="93" t="str">
        <f t="shared" ref="D71:O71" si="40">IF(ISBLANK(INDEX(OR_DATA,D$5,1)),"",(INDEX(OR_DATA,D$5,30)))</f>
        <v/>
      </c>
      <c r="E71" s="93" t="str">
        <f t="shared" si="40"/>
        <v/>
      </c>
      <c r="F71" s="93" t="str">
        <f t="shared" si="40"/>
        <v/>
      </c>
      <c r="G71" s="93" t="str">
        <f t="shared" si="40"/>
        <v/>
      </c>
      <c r="H71" s="93" t="str">
        <f t="shared" si="40"/>
        <v/>
      </c>
      <c r="I71" s="93" t="str">
        <f t="shared" si="40"/>
        <v/>
      </c>
      <c r="J71" s="93" t="str">
        <f t="shared" si="40"/>
        <v/>
      </c>
      <c r="K71" s="93" t="str">
        <f t="shared" si="40"/>
        <v/>
      </c>
      <c r="L71" s="93" t="str">
        <f t="shared" si="40"/>
        <v/>
      </c>
      <c r="M71" s="93" t="str">
        <f t="shared" si="40"/>
        <v/>
      </c>
      <c r="N71" s="93" t="str">
        <f t="shared" si="40"/>
        <v/>
      </c>
      <c r="O71" s="93" t="str">
        <f t="shared" si="40"/>
        <v/>
      </c>
      <c r="P71" s="110"/>
      <c r="Q71" s="41" t="s">
        <v>20</v>
      </c>
    </row>
    <row r="72" spans="1:17" s="3" customFormat="1" ht="12.75">
      <c r="B72" s="84">
        <v>21</v>
      </c>
      <c r="C72" s="44" t="s">
        <v>60</v>
      </c>
      <c r="D72" s="93" t="str">
        <f t="shared" ref="D72:O72" si="41">IF(ISBLANK(INDEX(OR_DATA,D$5,1)),"",(INDEX(OR_DATA,D$5,29)))</f>
        <v/>
      </c>
      <c r="E72" s="93" t="str">
        <f t="shared" si="41"/>
        <v/>
      </c>
      <c r="F72" s="93" t="str">
        <f t="shared" si="41"/>
        <v/>
      </c>
      <c r="G72" s="93" t="str">
        <f t="shared" si="41"/>
        <v/>
      </c>
      <c r="H72" s="93" t="str">
        <f t="shared" si="41"/>
        <v/>
      </c>
      <c r="I72" s="93" t="str">
        <f t="shared" si="41"/>
        <v/>
      </c>
      <c r="J72" s="93" t="str">
        <f t="shared" si="41"/>
        <v/>
      </c>
      <c r="K72" s="93" t="str">
        <f t="shared" si="41"/>
        <v/>
      </c>
      <c r="L72" s="93" t="str">
        <f t="shared" si="41"/>
        <v/>
      </c>
      <c r="M72" s="93" t="str">
        <f t="shared" si="41"/>
        <v/>
      </c>
      <c r="N72" s="93" t="str">
        <f t="shared" si="41"/>
        <v/>
      </c>
      <c r="O72" s="93" t="str">
        <f t="shared" si="41"/>
        <v/>
      </c>
      <c r="P72" s="110"/>
      <c r="Q72" s="41" t="s">
        <v>20</v>
      </c>
    </row>
    <row r="73" spans="1:17" s="13" customFormat="1" ht="17.25" customHeight="1" thickBot="1">
      <c r="A73" s="3"/>
      <c r="C73" s="18" t="s">
        <v>12</v>
      </c>
      <c r="D73" s="64" t="str">
        <f t="shared" ref="D73:O73" si="42">IF(ISBLANK(INDEX(OR_DATA,D$5,1)), "", SUM(D52:D72))</f>
        <v/>
      </c>
      <c r="E73" s="64" t="str">
        <f t="shared" si="42"/>
        <v/>
      </c>
      <c r="F73" s="64" t="str">
        <f t="shared" si="42"/>
        <v/>
      </c>
      <c r="G73" s="64" t="str">
        <f t="shared" si="42"/>
        <v/>
      </c>
      <c r="H73" s="64" t="str">
        <f t="shared" si="42"/>
        <v/>
      </c>
      <c r="I73" s="64" t="str">
        <f t="shared" si="42"/>
        <v/>
      </c>
      <c r="J73" s="64" t="str">
        <f t="shared" si="42"/>
        <v/>
      </c>
      <c r="K73" s="64" t="str">
        <f t="shared" si="42"/>
        <v/>
      </c>
      <c r="L73" s="64" t="str">
        <f t="shared" si="42"/>
        <v/>
      </c>
      <c r="M73" s="64" t="str">
        <f t="shared" si="42"/>
        <v/>
      </c>
      <c r="N73" s="64" t="str">
        <f t="shared" si="42"/>
        <v/>
      </c>
      <c r="O73" s="64" t="str">
        <f t="shared" si="42"/>
        <v/>
      </c>
      <c r="P73" s="118"/>
      <c r="Q73" s="40"/>
    </row>
    <row r="74" spans="1:17" s="13" customFormat="1" ht="17.25" customHeight="1">
      <c r="A74" s="3"/>
      <c r="C74" s="61" t="s">
        <v>37</v>
      </c>
      <c r="D74" s="91" t="str">
        <f t="shared" ref="D74:O74" si="43">IFERROR(IF(ISBLANK(INDEX(OR_DATA,D$5,1)),"", D$73/D$80*100),0)</f>
        <v/>
      </c>
      <c r="E74" s="91" t="str">
        <f t="shared" si="43"/>
        <v/>
      </c>
      <c r="F74" s="91" t="str">
        <f t="shared" si="43"/>
        <v/>
      </c>
      <c r="G74" s="91" t="str">
        <f t="shared" si="43"/>
        <v/>
      </c>
      <c r="H74" s="91" t="str">
        <f t="shared" si="43"/>
        <v/>
      </c>
      <c r="I74" s="91" t="str">
        <f t="shared" si="43"/>
        <v/>
      </c>
      <c r="J74" s="91" t="str">
        <f t="shared" si="43"/>
        <v/>
      </c>
      <c r="K74" s="91" t="str">
        <f t="shared" si="43"/>
        <v/>
      </c>
      <c r="L74" s="91" t="str">
        <f t="shared" si="43"/>
        <v/>
      </c>
      <c r="M74" s="91" t="str">
        <f t="shared" si="43"/>
        <v/>
      </c>
      <c r="N74" s="91" t="str">
        <f t="shared" si="43"/>
        <v/>
      </c>
      <c r="O74" s="91" t="str">
        <f t="shared" si="43"/>
        <v/>
      </c>
      <c r="P74" s="119"/>
      <c r="Q74" s="40"/>
    </row>
    <row r="75" spans="1:17" s="13" customFormat="1" ht="17.25" customHeight="1" thickBot="1">
      <c r="A75" s="3"/>
      <c r="C75" s="61" t="s">
        <v>38</v>
      </c>
      <c r="D75" s="91" t="str">
        <f>IFERROR(IF(ISBLANK(INDEX(OR_DATA,D$5,1)), "", SUM($D$73:D$73)/SUM($D$80:D$80)*100),0)</f>
        <v/>
      </c>
      <c r="E75" s="91" t="str">
        <f>IFERROR(IF(ISBLANK(INDEX(OR_DATA,E$5,1)), "", SUM($D$73:E$73)/SUM($D$80:E$80)*100),0)</f>
        <v/>
      </c>
      <c r="F75" s="91" t="str">
        <f>IFERROR(IF(ISBLANK(INDEX(OR_DATA,F$5,1)), "", SUM($D$73:F$73)/SUM($D$80:F$80)*100),0)</f>
        <v/>
      </c>
      <c r="G75" s="91" t="str">
        <f>IFERROR(IF(ISBLANK(INDEX(OR_DATA,G$5,1)), "", SUM($D$73:G$73)/SUM($D$80:G$80)*100),0)</f>
        <v/>
      </c>
      <c r="H75" s="91" t="str">
        <f>IFERROR(IF(ISBLANK(INDEX(OR_DATA,H$5,1)), "", SUM($D$73:H$73)/SUM($D$80:H$80)*100),0)</f>
        <v/>
      </c>
      <c r="I75" s="91" t="str">
        <f>IFERROR(IF(ISBLANK(INDEX(OR_DATA,I$5,1)), "", SUM($D$73:I$73)/SUM($D$80:I$80)*100),0)</f>
        <v/>
      </c>
      <c r="J75" s="136" t="str">
        <f>IFERROR(IF(ISBLANK(INDEX(OR_DATA,J$5,1)), "", SUM($J$73:J$73)/SUM($J$80:J$80)*100),0)</f>
        <v/>
      </c>
      <c r="K75" s="136" t="str">
        <f>IFERROR(IF(ISBLANK(INDEX(OR_DATA,K$5,1)), "", SUM($J$73:K$73)/SUM($J$80:K$80)*100),0)</f>
        <v/>
      </c>
      <c r="L75" s="136" t="str">
        <f>IFERROR(IF(ISBLANK(INDEX(OR_DATA,L$5,1)), "", SUM($J$73:L$73)/SUM($J$80:L$80)*100),0)</f>
        <v/>
      </c>
      <c r="M75" s="136" t="str">
        <f>IFERROR(IF(ISBLANK(INDEX(OR_DATA,M$5,1)), "", SUM($J$73:M$73)/SUM($J$80:M$80)*100),0)</f>
        <v/>
      </c>
      <c r="N75" s="136" t="str">
        <f>IFERROR(IF(ISBLANK(INDEX(OR_DATA,N$5,1)), "", SUM($J$73:N$73)/SUM($J$80:N$80)*100),0)</f>
        <v/>
      </c>
      <c r="O75" s="136" t="str">
        <f>IFERROR(IF(ISBLANK(INDEX(OR_DATA,O$5,1)), "", SUM($J$73:O$73)/SUM($J$80:O$80)*100),0)</f>
        <v/>
      </c>
      <c r="P75" s="119"/>
      <c r="Q75" s="40"/>
    </row>
    <row r="76" spans="1:17" s="13" customFormat="1" ht="17.25" customHeight="1">
      <c r="A76" s="3"/>
      <c r="C76" s="73" t="s">
        <v>68</v>
      </c>
      <c r="D76" s="104" t="str">
        <f t="shared" ref="D76:O76" si="44">IFERROR(IF(ISBLANK(INDEX(OR_DATA,D$5,1)), "", D$77/D$80*100),0)</f>
        <v/>
      </c>
      <c r="E76" s="104" t="str">
        <f t="shared" si="44"/>
        <v/>
      </c>
      <c r="F76" s="104" t="str">
        <f t="shared" si="44"/>
        <v/>
      </c>
      <c r="G76" s="104" t="str">
        <f t="shared" si="44"/>
        <v/>
      </c>
      <c r="H76" s="104" t="str">
        <f t="shared" si="44"/>
        <v/>
      </c>
      <c r="I76" s="104" t="str">
        <f t="shared" si="44"/>
        <v/>
      </c>
      <c r="J76" s="104" t="str">
        <f t="shared" si="44"/>
        <v/>
      </c>
      <c r="K76" s="104" t="str">
        <f t="shared" si="44"/>
        <v/>
      </c>
      <c r="L76" s="104" t="str">
        <f t="shared" si="44"/>
        <v/>
      </c>
      <c r="M76" s="104" t="str">
        <f t="shared" si="44"/>
        <v/>
      </c>
      <c r="N76" s="104" t="str">
        <f t="shared" si="44"/>
        <v/>
      </c>
      <c r="O76" s="106" t="str">
        <f t="shared" si="44"/>
        <v/>
      </c>
      <c r="P76" s="88"/>
      <c r="Q76" s="40"/>
    </row>
    <row r="77" spans="1:17" s="13" customFormat="1" ht="17.25" customHeight="1" thickBot="1">
      <c r="A77" s="3"/>
      <c r="C77" s="60" t="s">
        <v>39</v>
      </c>
      <c r="D77" s="95" t="str">
        <f t="shared" ref="D77:O77" si="45">IF(ISBLANK(INDEX(OR_DATA,D$5,1)),"",(INDEX(OR_DATA,D$5,36)))</f>
        <v/>
      </c>
      <c r="E77" s="95" t="str">
        <f t="shared" si="45"/>
        <v/>
      </c>
      <c r="F77" s="95" t="str">
        <f t="shared" si="45"/>
        <v/>
      </c>
      <c r="G77" s="95" t="str">
        <f t="shared" si="45"/>
        <v/>
      </c>
      <c r="H77" s="95" t="str">
        <f t="shared" si="45"/>
        <v/>
      </c>
      <c r="I77" s="95" t="str">
        <f t="shared" si="45"/>
        <v/>
      </c>
      <c r="J77" s="95" t="str">
        <f t="shared" si="45"/>
        <v/>
      </c>
      <c r="K77" s="95" t="str">
        <f t="shared" si="45"/>
        <v/>
      </c>
      <c r="L77" s="95" t="str">
        <f t="shared" si="45"/>
        <v/>
      </c>
      <c r="M77" s="95" t="str">
        <f t="shared" si="45"/>
        <v/>
      </c>
      <c r="N77" s="95" t="str">
        <f t="shared" si="45"/>
        <v/>
      </c>
      <c r="O77" s="103" t="str">
        <f t="shared" si="45"/>
        <v/>
      </c>
      <c r="P77" s="111"/>
      <c r="Q77" s="40"/>
    </row>
    <row r="78" spans="1:17" s="15" customFormat="1" ht="20.100000000000001" customHeight="1">
      <c r="A78" s="3"/>
      <c r="C78" s="14"/>
      <c r="D78" s="80"/>
      <c r="E78" s="80"/>
      <c r="F78" s="80"/>
      <c r="G78" s="80"/>
      <c r="H78" s="80"/>
      <c r="I78" s="80"/>
      <c r="J78" s="80"/>
      <c r="K78" s="68"/>
      <c r="L78" s="45"/>
      <c r="M78" s="45"/>
      <c r="N78" s="45"/>
      <c r="O78" s="45"/>
      <c r="P78" s="45"/>
      <c r="Q78" s="40"/>
    </row>
    <row r="79" spans="1:17">
      <c r="C79" s="20" t="s">
        <v>1</v>
      </c>
      <c r="D79" s="107" t="str">
        <f t="shared" ref="D79:O79" si="46">IF(ISBLANK(INDEX(OR_DATA,D$5,1)),"",(INDEX(OR_DATA,D$5,2)))</f>
        <v/>
      </c>
      <c r="E79" s="107" t="str">
        <f t="shared" si="46"/>
        <v/>
      </c>
      <c r="F79" s="107" t="str">
        <f t="shared" si="46"/>
        <v/>
      </c>
      <c r="G79" s="107" t="str">
        <f t="shared" si="46"/>
        <v/>
      </c>
      <c r="H79" s="107" t="str">
        <f t="shared" si="46"/>
        <v/>
      </c>
      <c r="I79" s="107" t="str">
        <f t="shared" si="46"/>
        <v/>
      </c>
      <c r="J79" s="107" t="str">
        <f t="shared" si="46"/>
        <v/>
      </c>
      <c r="K79" s="107" t="str">
        <f t="shared" si="46"/>
        <v/>
      </c>
      <c r="L79" s="107" t="str">
        <f t="shared" si="46"/>
        <v/>
      </c>
      <c r="M79" s="107" t="str">
        <f t="shared" si="46"/>
        <v/>
      </c>
      <c r="N79" s="107" t="str">
        <f t="shared" si="46"/>
        <v/>
      </c>
      <c r="O79" s="107" t="str">
        <f t="shared" si="46"/>
        <v/>
      </c>
      <c r="P79" s="120"/>
      <c r="Q79" s="39" t="s">
        <v>21</v>
      </c>
    </row>
    <row r="80" spans="1:17">
      <c r="C80" s="19" t="s">
        <v>9</v>
      </c>
      <c r="D80" s="108" t="str">
        <f t="shared" ref="D80:O80" si="47">IF(ISBLANK(INDEX(OR_DATA,D$5,1)),"",(INDEX(OR_DATA,D$5,3)))</f>
        <v/>
      </c>
      <c r="E80" s="108" t="str">
        <f t="shared" si="47"/>
        <v/>
      </c>
      <c r="F80" s="108" t="str">
        <f t="shared" si="47"/>
        <v/>
      </c>
      <c r="G80" s="108" t="str">
        <f t="shared" si="47"/>
        <v/>
      </c>
      <c r="H80" s="108" t="str">
        <f t="shared" si="47"/>
        <v/>
      </c>
      <c r="I80" s="108" t="str">
        <f t="shared" si="47"/>
        <v/>
      </c>
      <c r="J80" s="108" t="str">
        <f t="shared" si="47"/>
        <v/>
      </c>
      <c r="K80" s="108" t="str">
        <f t="shared" si="47"/>
        <v/>
      </c>
      <c r="L80" s="108" t="str">
        <f t="shared" si="47"/>
        <v/>
      </c>
      <c r="M80" s="108" t="str">
        <f t="shared" si="47"/>
        <v/>
      </c>
      <c r="N80" s="108" t="str">
        <f t="shared" si="47"/>
        <v/>
      </c>
      <c r="O80" s="108" t="str">
        <f t="shared" si="47"/>
        <v/>
      </c>
      <c r="P80" s="120"/>
      <c r="Q80" s="39" t="s">
        <v>22</v>
      </c>
    </row>
    <row r="81" spans="2:17" ht="18" customHeight="1">
      <c r="C81" s="37" t="s">
        <v>109</v>
      </c>
      <c r="D81" s="65" t="str">
        <f t="shared" ref="D81:O81" si="48">IF(ISBLANK(INDEX(OR_DATA,D$5,1)),"",(INDEX(OR_DATA,D$5,4)))</f>
        <v/>
      </c>
      <c r="E81" s="65" t="str">
        <f t="shared" si="48"/>
        <v/>
      </c>
      <c r="F81" s="65" t="str">
        <f t="shared" si="48"/>
        <v/>
      </c>
      <c r="G81" s="65" t="str">
        <f t="shared" si="48"/>
        <v/>
      </c>
      <c r="H81" s="65" t="str">
        <f t="shared" si="48"/>
        <v/>
      </c>
      <c r="I81" s="65" t="str">
        <f t="shared" si="48"/>
        <v/>
      </c>
      <c r="J81" s="65" t="str">
        <f t="shared" si="48"/>
        <v/>
      </c>
      <c r="K81" s="65" t="str">
        <f t="shared" si="48"/>
        <v/>
      </c>
      <c r="L81" s="65" t="str">
        <f t="shared" si="48"/>
        <v/>
      </c>
      <c r="M81" s="65" t="str">
        <f t="shared" si="48"/>
        <v/>
      </c>
      <c r="N81" s="65" t="str">
        <f t="shared" si="48"/>
        <v/>
      </c>
      <c r="O81" s="65" t="str">
        <f t="shared" si="48"/>
        <v/>
      </c>
      <c r="P81" s="121"/>
      <c r="Q81" s="39" t="s">
        <v>23</v>
      </c>
    </row>
    <row r="82" spans="2:17" s="9" customFormat="1" ht="19.5" customHeight="1">
      <c r="B82" s="70" t="s">
        <v>63</v>
      </c>
      <c r="C82" s="8" t="s">
        <v>3</v>
      </c>
      <c r="D82" s="81" t="str">
        <f t="shared" ref="D82:O82" si="49">IF(ISBLANK(INDEX(OR_DATA,D$5,1)),"",(INDEX(OR_DATA,D$5,5)+INDEX(OR_DATA,D$5,6)))</f>
        <v/>
      </c>
      <c r="E82" s="81" t="str">
        <f t="shared" si="49"/>
        <v/>
      </c>
      <c r="F82" s="81" t="str">
        <f t="shared" si="49"/>
        <v/>
      </c>
      <c r="G82" s="81" t="str">
        <f t="shared" si="49"/>
        <v/>
      </c>
      <c r="H82" s="81" t="str">
        <f t="shared" si="49"/>
        <v/>
      </c>
      <c r="I82" s="81" t="str">
        <f t="shared" si="49"/>
        <v/>
      </c>
      <c r="J82" s="81" t="str">
        <f t="shared" si="49"/>
        <v/>
      </c>
      <c r="K82" s="81" t="str">
        <f t="shared" si="49"/>
        <v/>
      </c>
      <c r="L82" s="81" t="str">
        <f t="shared" si="49"/>
        <v/>
      </c>
      <c r="M82" s="81" t="str">
        <f t="shared" si="49"/>
        <v/>
      </c>
      <c r="N82" s="81" t="str">
        <f t="shared" si="49"/>
        <v/>
      </c>
      <c r="O82" s="81" t="str">
        <f t="shared" si="49"/>
        <v/>
      </c>
      <c r="P82" s="122"/>
      <c r="Q82" s="39" t="s">
        <v>24</v>
      </c>
    </row>
    <row r="83" spans="2:17" s="10" customFormat="1" ht="19.5" customHeight="1">
      <c r="B83" s="70" t="s">
        <v>63</v>
      </c>
      <c r="C83" s="21" t="s">
        <v>4</v>
      </c>
      <c r="D83" s="125" t="str">
        <f t="shared" ref="D83:O83" si="50">IFERROR(IF(ISBLANK(INDEX(OR_DATA,D$5,1)),"", D$82/D$80*100),0)</f>
        <v/>
      </c>
      <c r="E83" s="125" t="str">
        <f t="shared" si="50"/>
        <v/>
      </c>
      <c r="F83" s="125" t="str">
        <f t="shared" si="50"/>
        <v/>
      </c>
      <c r="G83" s="125" t="str">
        <f t="shared" si="50"/>
        <v/>
      </c>
      <c r="H83" s="125" t="str">
        <f t="shared" si="50"/>
        <v/>
      </c>
      <c r="I83" s="125" t="str">
        <f t="shared" si="50"/>
        <v/>
      </c>
      <c r="J83" s="125" t="str">
        <f t="shared" si="50"/>
        <v/>
      </c>
      <c r="K83" s="125" t="str">
        <f t="shared" si="50"/>
        <v/>
      </c>
      <c r="L83" s="125" t="str">
        <f t="shared" si="50"/>
        <v/>
      </c>
      <c r="M83" s="125" t="str">
        <f t="shared" si="50"/>
        <v/>
      </c>
      <c r="N83" s="125" t="str">
        <f t="shared" si="50"/>
        <v/>
      </c>
      <c r="O83" s="125" t="str">
        <f t="shared" si="50"/>
        <v/>
      </c>
      <c r="P83" s="123"/>
      <c r="Q83" s="43"/>
    </row>
    <row r="84" spans="2:17" ht="27.6" customHeight="1"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124"/>
    </row>
    <row r="85" spans="2:17">
      <c r="C85" s="71" t="s">
        <v>64</v>
      </c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124"/>
    </row>
    <row r="86" spans="2:17">
      <c r="B86" s="71" t="s">
        <v>61</v>
      </c>
      <c r="C86" s="8" t="s">
        <v>3</v>
      </c>
      <c r="D86" s="82" t="str">
        <f t="shared" ref="D86:O86" si="51">IF(ISBLANK(INDEX(OR_DATA,D$5,1)),"",(INDEX(OR_DATA,D$5,5)))</f>
        <v/>
      </c>
      <c r="E86" s="82" t="str">
        <f t="shared" si="51"/>
        <v/>
      </c>
      <c r="F86" s="82" t="str">
        <f t="shared" si="51"/>
        <v/>
      </c>
      <c r="G86" s="82" t="str">
        <f t="shared" si="51"/>
        <v/>
      </c>
      <c r="H86" s="82" t="str">
        <f t="shared" si="51"/>
        <v/>
      </c>
      <c r="I86" s="82" t="str">
        <f t="shared" si="51"/>
        <v/>
      </c>
      <c r="J86" s="82" t="str">
        <f t="shared" si="51"/>
        <v/>
      </c>
      <c r="K86" s="82" t="str">
        <f t="shared" si="51"/>
        <v/>
      </c>
      <c r="L86" s="82" t="str">
        <f t="shared" si="51"/>
        <v/>
      </c>
      <c r="M86" s="82" t="str">
        <f t="shared" si="51"/>
        <v/>
      </c>
      <c r="N86" s="82" t="str">
        <f t="shared" si="51"/>
        <v/>
      </c>
      <c r="O86" s="82" t="str">
        <f t="shared" si="51"/>
        <v/>
      </c>
      <c r="P86" s="122"/>
    </row>
    <row r="87" spans="2:17">
      <c r="B87" s="71" t="s">
        <v>62</v>
      </c>
      <c r="C87" s="8" t="s">
        <v>3</v>
      </c>
      <c r="D87" s="82" t="str">
        <f t="shared" ref="D87:O87" si="52">IF(ISBLANK(INDEX(OR_DATA,D$5,1)),"",(INDEX(OR_DATA,D$5,6)))</f>
        <v/>
      </c>
      <c r="E87" s="82" t="str">
        <f t="shared" si="52"/>
        <v/>
      </c>
      <c r="F87" s="82" t="str">
        <f t="shared" si="52"/>
        <v/>
      </c>
      <c r="G87" s="82" t="str">
        <f t="shared" si="52"/>
        <v/>
      </c>
      <c r="H87" s="82" t="str">
        <f t="shared" si="52"/>
        <v/>
      </c>
      <c r="I87" s="82" t="str">
        <f t="shared" si="52"/>
        <v/>
      </c>
      <c r="J87" s="82" t="str">
        <f t="shared" si="52"/>
        <v/>
      </c>
      <c r="K87" s="82" t="str">
        <f t="shared" si="52"/>
        <v/>
      </c>
      <c r="L87" s="82" t="str">
        <f t="shared" si="52"/>
        <v/>
      </c>
      <c r="M87" s="82" t="str">
        <f t="shared" si="52"/>
        <v/>
      </c>
      <c r="N87" s="82" t="str">
        <f t="shared" si="52"/>
        <v/>
      </c>
      <c r="O87" s="82" t="str">
        <f t="shared" si="52"/>
        <v/>
      </c>
      <c r="P87" s="122"/>
    </row>
    <row r="88" spans="2:17">
      <c r="B88" s="70" t="s">
        <v>63</v>
      </c>
      <c r="C88" s="8" t="s">
        <v>3</v>
      </c>
      <c r="D88" s="82" t="str">
        <f t="shared" ref="D88:O88" si="53">IF(ISBLANK(INDEX(OR_DATA,D$5,1)),"", D$86+D$87)</f>
        <v/>
      </c>
      <c r="E88" s="82" t="str">
        <f t="shared" si="53"/>
        <v/>
      </c>
      <c r="F88" s="82" t="str">
        <f t="shared" si="53"/>
        <v/>
      </c>
      <c r="G88" s="82" t="str">
        <f t="shared" si="53"/>
        <v/>
      </c>
      <c r="H88" s="82" t="str">
        <f t="shared" si="53"/>
        <v/>
      </c>
      <c r="I88" s="82" t="str">
        <f t="shared" si="53"/>
        <v/>
      </c>
      <c r="J88" s="82" t="str">
        <f t="shared" si="53"/>
        <v/>
      </c>
      <c r="K88" s="82" t="str">
        <f t="shared" si="53"/>
        <v/>
      </c>
      <c r="L88" s="82" t="str">
        <f t="shared" si="53"/>
        <v/>
      </c>
      <c r="M88" s="82" t="str">
        <f t="shared" si="53"/>
        <v/>
      </c>
      <c r="N88" s="82" t="str">
        <f t="shared" si="53"/>
        <v/>
      </c>
      <c r="O88" s="82" t="str">
        <f t="shared" si="53"/>
        <v/>
      </c>
      <c r="P88" s="122"/>
    </row>
    <row r="89" spans="2:17">
      <c r="D89" s="80"/>
      <c r="E89" s="80"/>
      <c r="F89" s="80"/>
      <c r="G89" s="80"/>
      <c r="H89" s="80"/>
      <c r="I89" s="80"/>
      <c r="J89" s="80"/>
      <c r="K89" s="80"/>
      <c r="L89" s="80"/>
    </row>
    <row r="90" spans="2:17">
      <c r="B90" s="72" t="s">
        <v>61</v>
      </c>
      <c r="C90" s="8" t="s">
        <v>65</v>
      </c>
      <c r="D90" s="82" t="str">
        <f t="shared" ref="D90:O90" si="54">IF(ISBLANK(INDEX(OR_DATA,D$5,1)),"",(INDEX(OR_DATA,D$5,37)))</f>
        <v/>
      </c>
      <c r="E90" s="82" t="str">
        <f t="shared" si="54"/>
        <v/>
      </c>
      <c r="F90" s="82" t="str">
        <f t="shared" si="54"/>
        <v/>
      </c>
      <c r="G90" s="82" t="str">
        <f t="shared" si="54"/>
        <v/>
      </c>
      <c r="H90" s="82" t="str">
        <f t="shared" si="54"/>
        <v/>
      </c>
      <c r="I90" s="82" t="str">
        <f t="shared" si="54"/>
        <v/>
      </c>
      <c r="J90" s="82" t="str">
        <f t="shared" si="54"/>
        <v/>
      </c>
      <c r="K90" s="82" t="str">
        <f t="shared" si="54"/>
        <v/>
      </c>
      <c r="L90" s="82" t="str">
        <f t="shared" si="54"/>
        <v/>
      </c>
      <c r="M90" s="82" t="str">
        <f t="shared" si="54"/>
        <v/>
      </c>
      <c r="N90" s="82" t="str">
        <f t="shared" si="54"/>
        <v/>
      </c>
      <c r="O90" s="82" t="str">
        <f t="shared" si="54"/>
        <v/>
      </c>
      <c r="P90" s="122"/>
    </row>
    <row r="91" spans="2:17">
      <c r="B91" s="72" t="s">
        <v>61</v>
      </c>
      <c r="C91" s="8" t="s">
        <v>66</v>
      </c>
      <c r="D91" s="82" t="str">
        <f t="shared" ref="D91:O91" si="55">IF(ISBLANK(INDEX(OR_DATA,D$5,1)),"",(INDEX(OR_DATA,D$5,7)))</f>
        <v/>
      </c>
      <c r="E91" s="82" t="str">
        <f t="shared" si="55"/>
        <v/>
      </c>
      <c r="F91" s="82" t="str">
        <f t="shared" si="55"/>
        <v/>
      </c>
      <c r="G91" s="82" t="str">
        <f t="shared" si="55"/>
        <v/>
      </c>
      <c r="H91" s="82" t="str">
        <f t="shared" si="55"/>
        <v/>
      </c>
      <c r="I91" s="82" t="str">
        <f t="shared" si="55"/>
        <v/>
      </c>
      <c r="J91" s="82" t="str">
        <f t="shared" si="55"/>
        <v/>
      </c>
      <c r="K91" s="82" t="str">
        <f t="shared" si="55"/>
        <v/>
      </c>
      <c r="L91" s="82" t="str">
        <f t="shared" si="55"/>
        <v/>
      </c>
      <c r="M91" s="82" t="str">
        <f t="shared" si="55"/>
        <v/>
      </c>
      <c r="N91" s="82" t="str">
        <f t="shared" si="55"/>
        <v/>
      </c>
      <c r="O91" s="82" t="str">
        <f t="shared" si="55"/>
        <v/>
      </c>
      <c r="P91" s="122"/>
    </row>
    <row r="92" spans="2:17">
      <c r="C92" s="77" t="s">
        <v>67</v>
      </c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124"/>
    </row>
    <row r="93" spans="2:17" ht="24">
      <c r="C93" s="78" t="s">
        <v>71</v>
      </c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124"/>
    </row>
    <row r="94" spans="2:17"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</row>
  </sheetData>
  <mergeCells count="6">
    <mergeCell ref="C21:C22"/>
    <mergeCell ref="G21:O21"/>
    <mergeCell ref="C37:C38"/>
    <mergeCell ref="G37:O37"/>
    <mergeCell ref="C50:C51"/>
    <mergeCell ref="G50:O50"/>
  </mergeCells>
  <pageMargins left="0.94" right="0.04" top="0.33" bottom="0.31" header="0.3" footer="0.16"/>
  <pageSetup paperSize="9" scale="55" orientation="portrait" r:id="rId1"/>
  <headerFooter>
    <oddFooter>&amp;RPage &amp;P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S94"/>
  <sheetViews>
    <sheetView showGridLines="0" tabSelected="1" zoomScale="85" zoomScaleNormal="85" workbookViewId="0">
      <pane xSplit="2" ySplit="7" topLeftCell="C89" activePane="bottomRight" state="frozen"/>
      <selection activeCell="I39" sqref="I39"/>
      <selection pane="topRight" activeCell="I39" sqref="I39"/>
      <selection pane="bottomLeft" activeCell="I39" sqref="I39"/>
      <selection pane="bottomRight" activeCell="C62" sqref="C62"/>
    </sheetView>
  </sheetViews>
  <sheetFormatPr defaultColWidth="9" defaultRowHeight="15" outlineLevelRow="1"/>
  <cols>
    <col min="1" max="1" width="2" style="1" customWidth="1" collapsed="1"/>
    <col min="2" max="2" width="7.140625" style="1" customWidth="1" collapsed="1"/>
    <col min="3" max="3" width="46" style="1" customWidth="1" collapsed="1"/>
    <col min="4" max="6" width="10.28515625" style="1" customWidth="1" collapsed="1"/>
    <col min="7" max="7" width="11.28515625" style="1" customWidth="1" collapsed="1"/>
    <col min="8" max="8" width="11.7109375" style="1" customWidth="1" collapsed="1"/>
    <col min="9" max="15" width="11.42578125" style="1" customWidth="1" collapsed="1"/>
    <col min="16" max="16" width="3.7109375" style="5" customWidth="1" collapsed="1"/>
    <col min="17" max="17" width="27.85546875" style="39" customWidth="1" collapsed="1"/>
    <col min="18" max="16384" width="9" style="1" collapsed="1"/>
  </cols>
  <sheetData>
    <row r="1" spans="2:17" ht="4.5" customHeight="1"/>
    <row r="2" spans="2:17" ht="3.75" customHeight="1"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112"/>
    </row>
    <row r="3" spans="2:17" ht="17.25" customHeight="1">
      <c r="C3" s="49" t="s">
        <v>13</v>
      </c>
      <c r="D3" s="49"/>
      <c r="E3" s="49"/>
      <c r="F3" s="49"/>
      <c r="G3" s="49"/>
      <c r="H3" s="49"/>
      <c r="I3" s="49"/>
      <c r="J3" s="49"/>
      <c r="K3" s="50"/>
      <c r="L3" s="49"/>
      <c r="M3" s="49"/>
      <c r="N3" s="49"/>
      <c r="O3" s="51" t="s">
        <v>112</v>
      </c>
      <c r="P3" s="113"/>
    </row>
    <row r="4" spans="2:17" ht="2.25" customHeight="1">
      <c r="C4" s="17"/>
      <c r="D4" s="17"/>
      <c r="E4" s="17"/>
      <c r="F4" s="17"/>
      <c r="G4" s="16"/>
      <c r="H4" s="16"/>
      <c r="I4" s="16"/>
      <c r="J4" s="16"/>
      <c r="K4" s="16"/>
      <c r="L4" s="16"/>
      <c r="M4" s="16"/>
      <c r="N4" s="16"/>
      <c r="O4" s="16"/>
      <c r="P4" s="112"/>
    </row>
    <row r="5" spans="2:17" ht="13.5" hidden="1" customHeight="1">
      <c r="C5" s="2"/>
      <c r="D5" s="105">
        <v>1</v>
      </c>
      <c r="E5" s="105">
        <v>2</v>
      </c>
      <c r="F5" s="105">
        <v>3</v>
      </c>
      <c r="G5" s="105">
        <v>4</v>
      </c>
      <c r="H5" s="105">
        <v>5</v>
      </c>
      <c r="I5" s="105">
        <v>6</v>
      </c>
      <c r="J5" s="105">
        <v>7</v>
      </c>
      <c r="K5" s="105">
        <v>8</v>
      </c>
      <c r="L5" s="105">
        <v>9</v>
      </c>
      <c r="M5" s="105">
        <v>10</v>
      </c>
      <c r="N5" s="105">
        <v>11</v>
      </c>
      <c r="O5" s="105">
        <v>12</v>
      </c>
      <c r="P5" s="114"/>
    </row>
    <row r="6" spans="2:17" ht="20.25" customHeight="1" thickBot="1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6"/>
    </row>
    <row r="7" spans="2:17" s="15" customFormat="1" ht="16.5" thickBot="1">
      <c r="C7" s="52" t="s">
        <v>2</v>
      </c>
      <c r="D7" s="36">
        <f t="shared" ref="D7:O7" si="0">INDEX(MONTH_LABEL,1,D$5)</f>
        <v>0</v>
      </c>
      <c r="E7" s="36">
        <f t="shared" si="0"/>
        <v>0</v>
      </c>
      <c r="F7" s="36">
        <f t="shared" si="0"/>
        <v>0</v>
      </c>
      <c r="G7" s="36">
        <f t="shared" si="0"/>
        <v>0</v>
      </c>
      <c r="H7" s="36">
        <f t="shared" si="0"/>
        <v>0</v>
      </c>
      <c r="I7" s="36">
        <f t="shared" si="0"/>
        <v>0</v>
      </c>
      <c r="J7" s="36">
        <f t="shared" si="0"/>
        <v>0</v>
      </c>
      <c r="K7" s="36">
        <f t="shared" si="0"/>
        <v>0</v>
      </c>
      <c r="L7" s="36">
        <f t="shared" si="0"/>
        <v>0</v>
      </c>
      <c r="M7" s="36">
        <f t="shared" si="0"/>
        <v>0</v>
      </c>
      <c r="N7" s="36">
        <f t="shared" si="0"/>
        <v>0</v>
      </c>
      <c r="O7" s="36">
        <f t="shared" si="0"/>
        <v>0</v>
      </c>
      <c r="P7" s="115"/>
      <c r="Q7" s="40"/>
    </row>
    <row r="8" spans="2:17" s="12" customFormat="1">
      <c r="B8" s="76" t="s">
        <v>61</v>
      </c>
      <c r="C8" s="53" t="s">
        <v>31</v>
      </c>
      <c r="D8" s="87" t="str">
        <f t="shared" ref="D8:O8" si="1">IF(ISBLANK(INDEX(KEC_DATA,D$5,1)), "", D9+D10)</f>
        <v/>
      </c>
      <c r="E8" s="87" t="str">
        <f t="shared" si="1"/>
        <v/>
      </c>
      <c r="F8" s="87" t="str">
        <f t="shared" si="1"/>
        <v/>
      </c>
      <c r="G8" s="87" t="str">
        <f t="shared" si="1"/>
        <v/>
      </c>
      <c r="H8" s="87" t="str">
        <f t="shared" si="1"/>
        <v/>
      </c>
      <c r="I8" s="87" t="str">
        <f t="shared" si="1"/>
        <v/>
      </c>
      <c r="J8" s="87" t="str">
        <f t="shared" si="1"/>
        <v/>
      </c>
      <c r="K8" s="87" t="str">
        <f t="shared" si="1"/>
        <v/>
      </c>
      <c r="L8" s="87" t="str">
        <f t="shared" si="1"/>
        <v/>
      </c>
      <c r="M8" s="87" t="str">
        <f t="shared" si="1"/>
        <v/>
      </c>
      <c r="N8" s="87" t="str">
        <f t="shared" si="1"/>
        <v/>
      </c>
      <c r="O8" s="87" t="str">
        <f t="shared" si="1"/>
        <v/>
      </c>
      <c r="P8" s="116"/>
      <c r="Q8" s="41" t="s">
        <v>25</v>
      </c>
    </row>
    <row r="9" spans="2:17" s="11" customFormat="1" ht="15" customHeight="1">
      <c r="B9" s="76" t="s">
        <v>61</v>
      </c>
      <c r="C9" s="54" t="s">
        <v>5</v>
      </c>
      <c r="D9" s="90" t="str">
        <f t="shared" ref="D9:O9" si="2">IFERROR(IF(ISBLANK(INDEX(KEC_DATA,D$5,1)), "", (INDEX(KEC_DATA,D$5,37))/D$80*100),0)</f>
        <v/>
      </c>
      <c r="E9" s="90" t="str">
        <f t="shared" si="2"/>
        <v/>
      </c>
      <c r="F9" s="90" t="str">
        <f t="shared" si="2"/>
        <v/>
      </c>
      <c r="G9" s="90" t="str">
        <f t="shared" si="2"/>
        <v/>
      </c>
      <c r="H9" s="90" t="str">
        <f t="shared" si="2"/>
        <v/>
      </c>
      <c r="I9" s="90" t="str">
        <f t="shared" si="2"/>
        <v/>
      </c>
      <c r="J9" s="90" t="str">
        <f t="shared" si="2"/>
        <v/>
      </c>
      <c r="K9" s="90" t="str">
        <f t="shared" si="2"/>
        <v/>
      </c>
      <c r="L9" s="90" t="str">
        <f t="shared" si="2"/>
        <v/>
      </c>
      <c r="M9" s="90" t="str">
        <f t="shared" si="2"/>
        <v/>
      </c>
      <c r="N9" s="90" t="str">
        <f t="shared" si="2"/>
        <v/>
      </c>
      <c r="O9" s="90" t="str">
        <f t="shared" si="2"/>
        <v/>
      </c>
      <c r="P9" s="109"/>
      <c r="Q9" s="41" t="s">
        <v>14</v>
      </c>
    </row>
    <row r="10" spans="2:17" s="11" customFormat="1" ht="15" customHeight="1" thickBot="1">
      <c r="B10" s="76" t="s">
        <v>61</v>
      </c>
      <c r="C10" s="55" t="s">
        <v>0</v>
      </c>
      <c r="D10" s="94" t="str">
        <f t="shared" ref="D10:O10" si="3">IFERROR(IF(ISBLANK(INDEX(KEC_DATA,D$5,1)), "", (INDEX(KEC_DATA,D$5,7))/D$80*100),0)</f>
        <v/>
      </c>
      <c r="E10" s="94" t="str">
        <f t="shared" si="3"/>
        <v/>
      </c>
      <c r="F10" s="94" t="str">
        <f t="shared" si="3"/>
        <v/>
      </c>
      <c r="G10" s="94" t="str">
        <f t="shared" si="3"/>
        <v/>
      </c>
      <c r="H10" s="94" t="str">
        <f t="shared" si="3"/>
        <v/>
      </c>
      <c r="I10" s="94" t="str">
        <f t="shared" si="3"/>
        <v/>
      </c>
      <c r="J10" s="94" t="str">
        <f t="shared" si="3"/>
        <v/>
      </c>
      <c r="K10" s="94" t="str">
        <f t="shared" si="3"/>
        <v/>
      </c>
      <c r="L10" s="94" t="str">
        <f t="shared" si="3"/>
        <v/>
      </c>
      <c r="M10" s="94" t="str">
        <f t="shared" si="3"/>
        <v/>
      </c>
      <c r="N10" s="94" t="str">
        <f t="shared" si="3"/>
        <v/>
      </c>
      <c r="O10" s="94" t="str">
        <f t="shared" si="3"/>
        <v/>
      </c>
      <c r="P10" s="109"/>
      <c r="Q10" s="41" t="s">
        <v>14</v>
      </c>
    </row>
    <row r="11" spans="2:17" s="5" customFormat="1" ht="21" customHeight="1">
      <c r="C11" s="6"/>
      <c r="D11" s="92"/>
      <c r="E11" s="92"/>
      <c r="F11" s="92"/>
      <c r="G11" s="92"/>
      <c r="H11" s="7"/>
      <c r="I11" s="7"/>
      <c r="J11" s="7"/>
      <c r="K11" s="7"/>
      <c r="L11" s="7"/>
      <c r="M11" s="7"/>
      <c r="N11" s="7"/>
      <c r="O11" s="7"/>
      <c r="P11" s="7"/>
      <c r="Q11" s="39"/>
    </row>
    <row r="12" spans="2:17" ht="15" customHeight="1" thickBot="1">
      <c r="D12" s="92"/>
      <c r="E12" s="92"/>
      <c r="F12" s="92"/>
      <c r="G12" s="92"/>
    </row>
    <row r="13" spans="2:17" s="13" customFormat="1" ht="16.5" thickBot="1">
      <c r="C13" s="52" t="s">
        <v>8</v>
      </c>
      <c r="D13" s="36">
        <f t="shared" ref="D13:O13" si="4">INDEX(MONTH_LABEL,1,D$5)</f>
        <v>0</v>
      </c>
      <c r="E13" s="36">
        <f t="shared" si="4"/>
        <v>0</v>
      </c>
      <c r="F13" s="36">
        <f t="shared" si="4"/>
        <v>0</v>
      </c>
      <c r="G13" s="36">
        <f t="shared" si="4"/>
        <v>0</v>
      </c>
      <c r="H13" s="36">
        <f t="shared" si="4"/>
        <v>0</v>
      </c>
      <c r="I13" s="36">
        <f t="shared" si="4"/>
        <v>0</v>
      </c>
      <c r="J13" s="36">
        <f t="shared" si="4"/>
        <v>0</v>
      </c>
      <c r="K13" s="36">
        <f t="shared" si="4"/>
        <v>0</v>
      </c>
      <c r="L13" s="36">
        <f t="shared" si="4"/>
        <v>0</v>
      </c>
      <c r="M13" s="36">
        <f t="shared" si="4"/>
        <v>0</v>
      </c>
      <c r="N13" s="36">
        <f t="shared" si="4"/>
        <v>0</v>
      </c>
      <c r="O13" s="36">
        <f t="shared" si="4"/>
        <v>0</v>
      </c>
      <c r="P13" s="115"/>
      <c r="Q13" s="40"/>
    </row>
    <row r="14" spans="2:17" s="12" customFormat="1">
      <c r="B14" s="76" t="s">
        <v>61</v>
      </c>
      <c r="C14" s="53" t="s">
        <v>32</v>
      </c>
      <c r="D14" s="87" t="str">
        <f t="shared" ref="D14:O14" si="5">IF(ISBLANK(INDEX(KEC_DATA,D$5,1)), "", D15+D16)</f>
        <v/>
      </c>
      <c r="E14" s="87" t="str">
        <f t="shared" si="5"/>
        <v/>
      </c>
      <c r="F14" s="87" t="str">
        <f t="shared" si="5"/>
        <v/>
      </c>
      <c r="G14" s="87" t="str">
        <f t="shared" si="5"/>
        <v/>
      </c>
      <c r="H14" s="87" t="str">
        <f t="shared" si="5"/>
        <v/>
      </c>
      <c r="I14" s="87" t="str">
        <f t="shared" si="5"/>
        <v/>
      </c>
      <c r="J14" s="87" t="str">
        <f t="shared" si="5"/>
        <v/>
      </c>
      <c r="K14" s="87" t="str">
        <f t="shared" si="5"/>
        <v/>
      </c>
      <c r="L14" s="87" t="str">
        <f t="shared" si="5"/>
        <v/>
      </c>
      <c r="M14" s="87" t="str">
        <f t="shared" si="5"/>
        <v/>
      </c>
      <c r="N14" s="87" t="str">
        <f t="shared" si="5"/>
        <v/>
      </c>
      <c r="O14" s="87" t="str">
        <f t="shared" si="5"/>
        <v/>
      </c>
      <c r="P14" s="116"/>
      <c r="Q14" s="41" t="s">
        <v>25</v>
      </c>
    </row>
    <row r="15" spans="2:17" s="11" customFormat="1" ht="15" customHeight="1">
      <c r="B15" s="76" t="s">
        <v>61</v>
      </c>
      <c r="C15" s="54" t="s">
        <v>5</v>
      </c>
      <c r="D15" s="90" t="str">
        <f ca="1">IFERROR(IF(ISBLANK(INDEX(KEC_DATA,D$5,1)), "",SUM(OFFSET(KEC_DATA,0,37-1,D$5,1))/SUM($D$80:D$80)*100),0)</f>
        <v/>
      </c>
      <c r="E15" s="90" t="str">
        <f ca="1">IFERROR(IF(ISBLANK(INDEX(KEC_DATA,E$5,1)), "",SUM(OFFSET(KEC_DATA,0,37-1,E$5,1))/SUM($D$80:E$80)*100),0)</f>
        <v/>
      </c>
      <c r="F15" s="90" t="str">
        <f ca="1">IFERROR(IF(ISBLANK(INDEX(KEC_DATA,F$5,1)), "",SUM(OFFSET(KEC_DATA,0,37-1,F$5,1))/SUM($D$80:F$80)*100),0)</f>
        <v/>
      </c>
      <c r="G15" s="90" t="str">
        <f ca="1">IFERROR(IF(ISBLANK(INDEX(KEC_DATA,G$5,1)), "",SUM(OFFSET(KEC_DATA,0,37-1,G$5,1))/SUM($D$80:G$80)*100),0)</f>
        <v/>
      </c>
      <c r="H15" s="90" t="str">
        <f ca="1">IFERROR(IF(ISBLANK(INDEX(KEC_DATA,H$5,1)), "",SUM(OFFSET(KEC_DATA,0,37-1,H$5,1))/SUM($D$80:H$80)*100),0)</f>
        <v/>
      </c>
      <c r="I15" s="90" t="str">
        <f ca="1">IFERROR(IF(ISBLANK(INDEX(KEC_DATA,I$5,1)), "",SUM(OFFSET(KEC_DATA,0,37-1,I$5,1))/SUM($D$80:I$80)*100),0)</f>
        <v/>
      </c>
      <c r="J15" s="134" t="str">
        <f ca="1">IFERROR(IF(ISBLANK(INDEX(KEC_DATA,J$5,1)), "",SUM(OFFSET(KEC_DATA,6,37-1,J$5-6,1))/SUM($J$80:J$80)*100),0)</f>
        <v/>
      </c>
      <c r="K15" s="134" t="str">
        <f ca="1">IFERROR(IF(ISBLANK(INDEX(KEC_DATA,K$5,1)), "",SUM(OFFSET(KEC_DATA,6,37-1,K$5-6,1))/SUM($J$80:K$80)*100),0)</f>
        <v/>
      </c>
      <c r="L15" s="134" t="str">
        <f ca="1">IFERROR(IF(ISBLANK(INDEX(KEC_DATA,L$5,1)), "",SUM(OFFSET(KEC_DATA,6,37-1,L$5-6,1))/SUM($J$80:L$80)*100),0)</f>
        <v/>
      </c>
      <c r="M15" s="134" t="str">
        <f ca="1">IFERROR(IF(ISBLANK(INDEX(KEC_DATA,M$5,1)), "",SUM(OFFSET(KEC_DATA,6,37-1,M$5-6,1))/SUM($J$80:M$80)*100),0)</f>
        <v/>
      </c>
      <c r="N15" s="134" t="str">
        <f ca="1">IFERROR(IF(ISBLANK(INDEX(KEC_DATA,N$5,1)), "",SUM(OFFSET(KEC_DATA,6,37-1,N$5-6,1))/SUM($J$80:N$80)*100),0)</f>
        <v/>
      </c>
      <c r="O15" s="134" t="str">
        <f ca="1">IFERROR(IF(ISBLANK(INDEX(KEC_DATA,O$5,1)), "",SUM(OFFSET(KEC_DATA,6,37-1,O$5-6,1))/SUM($J$80:O$80)*100),0)</f>
        <v/>
      </c>
      <c r="P15" s="109"/>
      <c r="Q15" s="41" t="s">
        <v>14</v>
      </c>
    </row>
    <row r="16" spans="2:17" s="11" customFormat="1" ht="15" customHeight="1" thickBot="1">
      <c r="B16" s="76" t="s">
        <v>61</v>
      </c>
      <c r="C16" s="55" t="s">
        <v>0</v>
      </c>
      <c r="D16" s="94" t="str">
        <f ca="1">IFERROR(IF(ISBLANK(INDEX(KEC_DATA,D$5,1)), "",SUM(OFFSET(KEC_DATA,0,7-1,D$5,1))/SUM($D$80:D$80)*100),0)</f>
        <v/>
      </c>
      <c r="E16" s="94" t="str">
        <f ca="1">IFERROR(IF(ISBLANK(INDEX(KEC_DATA,E$5,1)), "",SUM(OFFSET(KEC_DATA,0,7-1,E$5,1))/SUM($D$80:E$80)*100),0)</f>
        <v/>
      </c>
      <c r="F16" s="94" t="str">
        <f ca="1">IFERROR(IF(ISBLANK(INDEX(KEC_DATA,F$5,1)), "",SUM(OFFSET(KEC_DATA,0,7-1,F$5,1))/SUM($D$80:F$80)*100),0)</f>
        <v/>
      </c>
      <c r="G16" s="94" t="str">
        <f ca="1">IFERROR(IF(ISBLANK(INDEX(KEC_DATA,G$5,1)), "",SUM(OFFSET(KEC_DATA,0,7-1,G$5,1))/SUM($D$80:G$80)*100),0)</f>
        <v/>
      </c>
      <c r="H16" s="94" t="str">
        <f ca="1">IFERROR(IF(ISBLANK(INDEX(KEC_DATA,H$5,1)), "",SUM(OFFSET(KEC_DATA,0,7-1,H$5,1))/SUM($D$80:H$80)*100),0)</f>
        <v/>
      </c>
      <c r="I16" s="94" t="str">
        <f ca="1">IFERROR(IF(ISBLANK(INDEX(KEC_DATA,I$5,1)), "",SUM(OFFSET(KEC_DATA,0,7-1,I$5,1))/SUM($D$80:I$80)*100),0)</f>
        <v/>
      </c>
      <c r="J16" s="135" t="str">
        <f ca="1">IFERROR(IF(ISBLANK(INDEX(KEC_DATA,J$5,1)), "",SUM(OFFSET(KEC_DATA,6,7-1,J$5-6,1))/SUM($J$80:J$80)*100),0)</f>
        <v/>
      </c>
      <c r="K16" s="135" t="str">
        <f ca="1">IFERROR(IF(ISBLANK(INDEX(KEC_DATA,K$5,1)), "",SUM(OFFSET(KEC_DATA,6,7-1,K$5-6,1))/SUM($J$80:K$80)*100),0)</f>
        <v/>
      </c>
      <c r="L16" s="135" t="str">
        <f ca="1">IFERROR(IF(ISBLANK(INDEX(KEC_DATA,L$5,1)), "",SUM(OFFSET(KEC_DATA,6,7-1,L$5-6,1))/SUM($J$80:L$80)*100),0)</f>
        <v/>
      </c>
      <c r="M16" s="135" t="str">
        <f ca="1">IFERROR(IF(ISBLANK(INDEX(KEC_DATA,M$5,1)), "",SUM(OFFSET(KEC_DATA,6,7-1,M$5-6,1))/SUM($J$80:M$80)*100),0)</f>
        <v/>
      </c>
      <c r="N16" s="135" t="str">
        <f ca="1">IFERROR(IF(ISBLANK(INDEX(KEC_DATA,N$5,1)), "",SUM(OFFSET(KEC_DATA,6,7-1,N$5-6,1))/SUM($J$80:N$80)*100),0)</f>
        <v/>
      </c>
      <c r="O16" s="135" t="str">
        <f ca="1">IFERROR(IF(ISBLANK(INDEX(KEC_DATA,O$5,1)), "",SUM(OFFSET(KEC_DATA,6,7-1,O$5-6,1))/SUM($J$80:O$80)*100),0)</f>
        <v/>
      </c>
      <c r="P16" s="109"/>
      <c r="Q16" s="41" t="s">
        <v>14</v>
      </c>
    </row>
    <row r="17" spans="2:19" ht="8.25" customHeight="1"/>
    <row r="18" spans="2:19" ht="8.25" customHeight="1" thickBot="1"/>
    <row r="19" spans="2:19" ht="8.25" customHeight="1" thickTop="1"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0" spans="2:19" ht="16.5" thickBot="1">
      <c r="B20" s="25"/>
      <c r="C20" s="26" t="s">
        <v>6</v>
      </c>
      <c r="D20" s="26"/>
      <c r="E20" s="26"/>
      <c r="F20" s="26"/>
      <c r="G20" s="27"/>
      <c r="H20" s="27"/>
      <c r="I20" s="27"/>
      <c r="J20" s="27"/>
      <c r="K20" s="27"/>
      <c r="L20" s="27"/>
      <c r="M20" s="27"/>
      <c r="N20" s="27"/>
      <c r="O20" s="27"/>
      <c r="P20" s="28"/>
    </row>
    <row r="21" spans="2:19" ht="16.5" thickBot="1">
      <c r="B21" s="25"/>
      <c r="C21" s="137" t="s">
        <v>18</v>
      </c>
      <c r="D21" s="130"/>
      <c r="E21" s="130"/>
      <c r="F21" s="130"/>
      <c r="G21" s="139"/>
      <c r="H21" s="139"/>
      <c r="I21" s="139"/>
      <c r="J21" s="139"/>
      <c r="K21" s="139"/>
      <c r="L21" s="139"/>
      <c r="M21" s="139"/>
      <c r="N21" s="139"/>
      <c r="O21" s="140"/>
      <c r="P21" s="28"/>
    </row>
    <row r="22" spans="2:19" ht="16.5" thickBot="1">
      <c r="B22" s="25"/>
      <c r="C22" s="138"/>
      <c r="D22" s="36">
        <f t="shared" ref="D22:O22" si="6">INDEX(MONTH_LABEL,1,D$5)</f>
        <v>0</v>
      </c>
      <c r="E22" s="36">
        <f t="shared" si="6"/>
        <v>0</v>
      </c>
      <c r="F22" s="36">
        <f t="shared" si="6"/>
        <v>0</v>
      </c>
      <c r="G22" s="36">
        <f t="shared" si="6"/>
        <v>0</v>
      </c>
      <c r="H22" s="36">
        <f t="shared" si="6"/>
        <v>0</v>
      </c>
      <c r="I22" s="36">
        <f t="shared" si="6"/>
        <v>0</v>
      </c>
      <c r="J22" s="36">
        <f t="shared" si="6"/>
        <v>0</v>
      </c>
      <c r="K22" s="36">
        <f t="shared" si="6"/>
        <v>0</v>
      </c>
      <c r="L22" s="36">
        <f t="shared" si="6"/>
        <v>0</v>
      </c>
      <c r="M22" s="36">
        <f t="shared" si="6"/>
        <v>0</v>
      </c>
      <c r="N22" s="36">
        <f t="shared" si="6"/>
        <v>0</v>
      </c>
      <c r="O22" s="36">
        <f t="shared" si="6"/>
        <v>0</v>
      </c>
      <c r="P22" s="28"/>
    </row>
    <row r="23" spans="2:19" ht="15" customHeight="1">
      <c r="B23" s="85">
        <v>1</v>
      </c>
      <c r="C23" s="56" t="s">
        <v>26</v>
      </c>
      <c r="D23" s="93" t="str">
        <f t="shared" ref="D23:O23" si="7">IF(ISBLANK(INDEX(KEC_DATA,D$5,1)),"",(INDEX(KEC_DATA,D$5,9)))</f>
        <v/>
      </c>
      <c r="E23" s="93" t="str">
        <f t="shared" si="7"/>
        <v/>
      </c>
      <c r="F23" s="93" t="str">
        <f t="shared" si="7"/>
        <v/>
      </c>
      <c r="G23" s="93" t="str">
        <f t="shared" si="7"/>
        <v/>
      </c>
      <c r="H23" s="93" t="str">
        <f t="shared" si="7"/>
        <v/>
      </c>
      <c r="I23" s="93" t="str">
        <f t="shared" si="7"/>
        <v/>
      </c>
      <c r="J23" s="93" t="str">
        <f t="shared" si="7"/>
        <v/>
      </c>
      <c r="K23" s="93" t="str">
        <f t="shared" si="7"/>
        <v/>
      </c>
      <c r="L23" s="93" t="str">
        <f t="shared" si="7"/>
        <v/>
      </c>
      <c r="M23" s="93" t="str">
        <f t="shared" si="7"/>
        <v/>
      </c>
      <c r="N23" s="93" t="str">
        <f t="shared" si="7"/>
        <v/>
      </c>
      <c r="O23" s="93" t="str">
        <f t="shared" si="7"/>
        <v/>
      </c>
      <c r="P23" s="28"/>
      <c r="Q23" s="41" t="s">
        <v>15</v>
      </c>
    </row>
    <row r="24" spans="2:19" ht="15.75">
      <c r="B24" s="85">
        <v>2</v>
      </c>
      <c r="C24" s="57" t="s">
        <v>27</v>
      </c>
      <c r="D24" s="93" t="str">
        <f t="shared" ref="D24:O24" si="8">IF(ISBLANK(INDEX(KEC_DATA,D$5,1)),"",(INDEX(KEC_DATA,D$5,10)))</f>
        <v/>
      </c>
      <c r="E24" s="93" t="str">
        <f t="shared" si="8"/>
        <v/>
      </c>
      <c r="F24" s="93" t="str">
        <f t="shared" si="8"/>
        <v/>
      </c>
      <c r="G24" s="93" t="str">
        <f t="shared" si="8"/>
        <v/>
      </c>
      <c r="H24" s="93" t="str">
        <f t="shared" si="8"/>
        <v/>
      </c>
      <c r="I24" s="93" t="str">
        <f t="shared" si="8"/>
        <v/>
      </c>
      <c r="J24" s="93" t="str">
        <f t="shared" si="8"/>
        <v/>
      </c>
      <c r="K24" s="93" t="str">
        <f t="shared" si="8"/>
        <v/>
      </c>
      <c r="L24" s="93" t="str">
        <f t="shared" si="8"/>
        <v/>
      </c>
      <c r="M24" s="93" t="str">
        <f t="shared" si="8"/>
        <v/>
      </c>
      <c r="N24" s="93" t="str">
        <f t="shared" si="8"/>
        <v/>
      </c>
      <c r="O24" s="93" t="str">
        <f t="shared" si="8"/>
        <v/>
      </c>
      <c r="P24" s="28"/>
      <c r="Q24" s="41" t="s">
        <v>15</v>
      </c>
    </row>
    <row r="25" spans="2:19" ht="15.75">
      <c r="B25" s="85">
        <v>3</v>
      </c>
      <c r="C25" s="58" t="s">
        <v>28</v>
      </c>
      <c r="D25" s="93" t="str">
        <f t="shared" ref="D25:O25" si="9">IF(ISBLANK(INDEX(KEC_DATA,D$5,1)),"",(INDEX(KEC_DATA,D$5,11)))</f>
        <v/>
      </c>
      <c r="E25" s="93" t="str">
        <f t="shared" si="9"/>
        <v/>
      </c>
      <c r="F25" s="93" t="str">
        <f t="shared" si="9"/>
        <v/>
      </c>
      <c r="G25" s="93" t="str">
        <f t="shared" si="9"/>
        <v/>
      </c>
      <c r="H25" s="93" t="str">
        <f t="shared" si="9"/>
        <v/>
      </c>
      <c r="I25" s="93" t="str">
        <f t="shared" si="9"/>
        <v/>
      </c>
      <c r="J25" s="93" t="str">
        <f t="shared" si="9"/>
        <v/>
      </c>
      <c r="K25" s="93" t="str">
        <f t="shared" si="9"/>
        <v/>
      </c>
      <c r="L25" s="93" t="str">
        <f t="shared" si="9"/>
        <v/>
      </c>
      <c r="M25" s="93" t="str">
        <f t="shared" si="9"/>
        <v/>
      </c>
      <c r="N25" s="93" t="str">
        <f t="shared" si="9"/>
        <v/>
      </c>
      <c r="O25" s="93" t="str">
        <f t="shared" si="9"/>
        <v/>
      </c>
      <c r="P25" s="28"/>
      <c r="Q25" s="41" t="s">
        <v>15</v>
      </c>
    </row>
    <row r="26" spans="2:19" ht="16.5" thickBot="1">
      <c r="B26" s="25"/>
      <c r="C26" s="35" t="s">
        <v>12</v>
      </c>
      <c r="D26" s="63" t="str">
        <f t="shared" ref="D26:O26" si="10">IF(ISBLANK(INDEX(KEC_DATA,D$5,1)), "", SUM(D23:D25))</f>
        <v/>
      </c>
      <c r="E26" s="63" t="str">
        <f t="shared" si="10"/>
        <v/>
      </c>
      <c r="F26" s="63" t="str">
        <f t="shared" si="10"/>
        <v/>
      </c>
      <c r="G26" s="63" t="str">
        <f t="shared" si="10"/>
        <v/>
      </c>
      <c r="H26" s="63" t="str">
        <f t="shared" si="10"/>
        <v/>
      </c>
      <c r="I26" s="63" t="str">
        <f t="shared" si="10"/>
        <v/>
      </c>
      <c r="J26" s="63" t="str">
        <f t="shared" si="10"/>
        <v/>
      </c>
      <c r="K26" s="63" t="str">
        <f t="shared" si="10"/>
        <v/>
      </c>
      <c r="L26" s="63" t="str">
        <f t="shared" si="10"/>
        <v/>
      </c>
      <c r="M26" s="63" t="str">
        <f t="shared" si="10"/>
        <v/>
      </c>
      <c r="N26" s="63" t="str">
        <f t="shared" si="10"/>
        <v/>
      </c>
      <c r="O26" s="63" t="str">
        <f t="shared" si="10"/>
        <v/>
      </c>
      <c r="P26" s="28"/>
      <c r="R26" s="47"/>
      <c r="S26" s="47"/>
    </row>
    <row r="27" spans="2:19" ht="15.75">
      <c r="B27" s="25"/>
      <c r="C27" s="33"/>
      <c r="D27" s="33"/>
      <c r="E27" s="33"/>
      <c r="F27" s="33"/>
      <c r="G27" s="79"/>
      <c r="H27" s="79"/>
      <c r="I27" s="34"/>
      <c r="J27" s="34"/>
      <c r="K27" s="34"/>
      <c r="L27" s="34"/>
      <c r="M27" s="34"/>
      <c r="N27" s="34"/>
      <c r="O27" s="34"/>
      <c r="P27" s="28"/>
      <c r="R27" s="47"/>
      <c r="S27" s="47"/>
    </row>
    <row r="28" spans="2:19" ht="23.1" customHeight="1">
      <c r="B28" s="25"/>
      <c r="C28" s="61" t="s">
        <v>33</v>
      </c>
      <c r="D28" s="88" t="str">
        <f t="shared" ref="D28:O28" si="11">IFERROR(IF(ISBLANK(INDEX(KEC_DATA,D$5,1)), "", D$26/D$80*100),0)</f>
        <v/>
      </c>
      <c r="E28" s="88" t="str">
        <f t="shared" si="11"/>
        <v/>
      </c>
      <c r="F28" s="88" t="str">
        <f t="shared" si="11"/>
        <v/>
      </c>
      <c r="G28" s="88" t="str">
        <f t="shared" si="11"/>
        <v/>
      </c>
      <c r="H28" s="88" t="str">
        <f t="shared" si="11"/>
        <v/>
      </c>
      <c r="I28" s="88" t="str">
        <f t="shared" si="11"/>
        <v/>
      </c>
      <c r="J28" s="88" t="str">
        <f t="shared" si="11"/>
        <v/>
      </c>
      <c r="K28" s="88" t="str">
        <f t="shared" si="11"/>
        <v/>
      </c>
      <c r="L28" s="88" t="str">
        <f t="shared" si="11"/>
        <v/>
      </c>
      <c r="M28" s="88" t="str">
        <f t="shared" si="11"/>
        <v/>
      </c>
      <c r="N28" s="88" t="str">
        <f t="shared" si="11"/>
        <v/>
      </c>
      <c r="O28" s="88" t="str">
        <f t="shared" si="11"/>
        <v/>
      </c>
      <c r="P28" s="28"/>
    </row>
    <row r="29" spans="2:19" ht="15.75">
      <c r="B29" s="25"/>
      <c r="C29" s="61" t="s">
        <v>34</v>
      </c>
      <c r="D29" s="88" t="str">
        <f>IFERROR(IF(ISBLANK(INDEX(KEC_DATA,D$5,1)), "", SUM($D$26:D$26)/SUM($D$80:D$80)*100),0)</f>
        <v/>
      </c>
      <c r="E29" s="88" t="str">
        <f>IFERROR(IF(ISBLANK(INDEX(KEC_DATA,E$5,1)), "", SUM($D$26:E$26)/SUM($D$80:E$80)*100),0)</f>
        <v/>
      </c>
      <c r="F29" s="88" t="str">
        <f>IFERROR(IF(ISBLANK(INDEX(KEC_DATA,F$5,1)), "", SUM($D$26:F$26)/SUM($D$80:F$80)*100),0)</f>
        <v/>
      </c>
      <c r="G29" s="88" t="str">
        <f>IFERROR(IF(ISBLANK(INDEX(KEC_DATA,G$5,1)), "", SUM($D$26:G$26)/SUM($D$80:G$80)*100),0)</f>
        <v/>
      </c>
      <c r="H29" s="88" t="str">
        <f>IFERROR(IF(ISBLANK(INDEX(KEC_DATA,H$5,1)), "", SUM($D$26:H$26)/SUM($D$80:H$80)*100),0)</f>
        <v/>
      </c>
      <c r="I29" s="88" t="str">
        <f>IFERROR(IF(ISBLANK(INDEX(KEC_DATA,I$5,1)), "", SUM($D$26:I$26)/SUM($D$80:I$80)*100),0)</f>
        <v/>
      </c>
      <c r="J29" s="136" t="str">
        <f>IFERROR(IF(ISBLANK(INDEX(KEC_DATA,J$5,1)), "", SUM($J$26:J$26)/SUM($J$80:J$80)*100),0)</f>
        <v/>
      </c>
      <c r="K29" s="136" t="str">
        <f>IFERROR(IF(ISBLANK(INDEX(KEC_DATA,K$5,1)), "", SUM($J$26:K$26)/SUM($J$80:K$80)*100),0)</f>
        <v/>
      </c>
      <c r="L29" s="136" t="str">
        <f>IFERROR(IF(ISBLANK(INDEX(KEC_DATA,L$5,1)), "", SUM($J$26:L$26)/SUM($J$80:L$80)*100),0)</f>
        <v/>
      </c>
      <c r="M29" s="136" t="str">
        <f>IFERROR(IF(ISBLANK(INDEX(KEC_DATA,M$5,1)), "", SUM($J$26:M$26)/SUM($J$80:M$80)*100),0)</f>
        <v/>
      </c>
      <c r="N29" s="136" t="str">
        <f>IFERROR(IF(ISBLANK(INDEX(KEC_DATA,N$5,1)), "", SUM($J$26:N$26)/SUM($J$80:N$80)*100),0)</f>
        <v/>
      </c>
      <c r="O29" s="136" t="str">
        <f>IFERROR(IF(ISBLANK(INDEX(KEC_DATA,O$5,1)), "", SUM($J$26:O$26)/SUM($J$80:O$80)*100),0)</f>
        <v/>
      </c>
      <c r="P29" s="28"/>
      <c r="Q29" s="41" t="s">
        <v>16</v>
      </c>
      <c r="R29" s="46"/>
      <c r="S29" s="46"/>
    </row>
    <row r="30" spans="2:19" ht="8.25" customHeight="1" outlineLevel="1" thickBot="1">
      <c r="B30" s="25"/>
      <c r="C30" s="97"/>
      <c r="D30" s="97"/>
      <c r="E30" s="97"/>
      <c r="F30" s="97"/>
      <c r="G30" s="98"/>
      <c r="H30" s="98"/>
      <c r="I30" s="98"/>
      <c r="J30" s="98"/>
      <c r="K30" s="98"/>
      <c r="L30" s="98"/>
      <c r="M30" s="98"/>
      <c r="N30" s="98"/>
      <c r="O30" s="98"/>
      <c r="P30" s="28"/>
    </row>
    <row r="31" spans="2:19" ht="15.75" outlineLevel="1">
      <c r="B31" s="25"/>
      <c r="C31" s="99" t="s">
        <v>69</v>
      </c>
      <c r="D31" s="96" t="str">
        <f t="shared" ref="D31:O31" si="12">IFERROR(IF(ISBLANK(INDEX(KEC_DATA,D$5,1)),"",D$32/D$80*100),0)</f>
        <v/>
      </c>
      <c r="E31" s="96" t="str">
        <f t="shared" si="12"/>
        <v/>
      </c>
      <c r="F31" s="96" t="str">
        <f t="shared" si="12"/>
        <v/>
      </c>
      <c r="G31" s="96" t="str">
        <f t="shared" si="12"/>
        <v/>
      </c>
      <c r="H31" s="96" t="str">
        <f t="shared" si="12"/>
        <v/>
      </c>
      <c r="I31" s="96" t="str">
        <f t="shared" si="12"/>
        <v/>
      </c>
      <c r="J31" s="96" t="str">
        <f t="shared" si="12"/>
        <v/>
      </c>
      <c r="K31" s="96" t="str">
        <f t="shared" si="12"/>
        <v/>
      </c>
      <c r="L31" s="96" t="str">
        <f t="shared" si="12"/>
        <v/>
      </c>
      <c r="M31" s="96" t="str">
        <f t="shared" si="12"/>
        <v/>
      </c>
      <c r="N31" s="96" t="str">
        <f t="shared" si="12"/>
        <v/>
      </c>
      <c r="O31" s="132" t="str">
        <f t="shared" si="12"/>
        <v/>
      </c>
      <c r="P31" s="28"/>
      <c r="Q31" s="41" t="s">
        <v>14</v>
      </c>
    </row>
    <row r="32" spans="2:19" ht="16.5" outlineLevel="1" thickBot="1">
      <c r="B32" s="25"/>
      <c r="C32" s="101" t="s">
        <v>11</v>
      </c>
      <c r="D32" s="95" t="str">
        <f t="shared" ref="D32:O32" si="13">IF(ISBLANK(INDEX(KEC_DATA,D$5,1)),"",(INDEX(KEC_DATA,D$5,34)))</f>
        <v/>
      </c>
      <c r="E32" s="95" t="str">
        <f t="shared" si="13"/>
        <v/>
      </c>
      <c r="F32" s="95" t="str">
        <f t="shared" si="13"/>
        <v/>
      </c>
      <c r="G32" s="95" t="str">
        <f t="shared" si="13"/>
        <v/>
      </c>
      <c r="H32" s="95" t="str">
        <f t="shared" si="13"/>
        <v/>
      </c>
      <c r="I32" s="95" t="str">
        <f t="shared" si="13"/>
        <v/>
      </c>
      <c r="J32" s="95" t="str">
        <f t="shared" si="13"/>
        <v/>
      </c>
      <c r="K32" s="95" t="str">
        <f t="shared" si="13"/>
        <v/>
      </c>
      <c r="L32" s="95" t="str">
        <f t="shared" si="13"/>
        <v/>
      </c>
      <c r="M32" s="95" t="str">
        <f t="shared" si="13"/>
        <v/>
      </c>
      <c r="N32" s="95" t="str">
        <f t="shared" si="13"/>
        <v/>
      </c>
      <c r="O32" s="103" t="str">
        <f t="shared" si="13"/>
        <v/>
      </c>
      <c r="P32" s="28"/>
      <c r="Q32" s="41" t="s">
        <v>14</v>
      </c>
    </row>
    <row r="33" spans="2:17" ht="8.25" customHeight="1" thickBot="1">
      <c r="B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1"/>
    </row>
    <row r="34" spans="2:17" ht="15.75" customHeight="1" thickTop="1" thickBot="1">
      <c r="D34" s="75"/>
      <c r="E34" s="75"/>
      <c r="F34" s="75"/>
      <c r="G34" s="75"/>
      <c r="H34" s="75"/>
      <c r="J34" s="69"/>
      <c r="L34" s="67"/>
    </row>
    <row r="35" spans="2:17" ht="8.25" customHeight="1" thickTop="1">
      <c r="B35" s="2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4"/>
    </row>
    <row r="36" spans="2:17" ht="16.5" thickBot="1">
      <c r="B36" s="25"/>
      <c r="C36" s="26" t="s">
        <v>7</v>
      </c>
      <c r="D36" s="26"/>
      <c r="E36" s="26"/>
      <c r="F36" s="26"/>
      <c r="G36" s="27"/>
      <c r="H36" s="27"/>
      <c r="I36" s="27"/>
      <c r="J36" s="27"/>
      <c r="K36" s="27"/>
      <c r="L36" s="27"/>
      <c r="M36" s="27"/>
      <c r="N36" s="27"/>
      <c r="O36" s="27"/>
      <c r="P36" s="28"/>
    </row>
    <row r="37" spans="2:17" ht="16.5" thickBot="1">
      <c r="B37" s="25"/>
      <c r="C37" s="141" t="s">
        <v>17</v>
      </c>
      <c r="D37" s="130"/>
      <c r="E37" s="130"/>
      <c r="F37" s="130"/>
      <c r="G37" s="143"/>
      <c r="H37" s="143"/>
      <c r="I37" s="143"/>
      <c r="J37" s="143"/>
      <c r="K37" s="143"/>
      <c r="L37" s="143"/>
      <c r="M37" s="143"/>
      <c r="N37" s="143"/>
      <c r="O37" s="144"/>
      <c r="P37" s="28"/>
    </row>
    <row r="38" spans="2:17" ht="15" customHeight="1" thickBot="1">
      <c r="B38" s="25"/>
      <c r="C38" s="142"/>
      <c r="D38" s="36">
        <f t="shared" ref="D38:O38" si="14">INDEX(MONTH_LABEL,1,D$5)</f>
        <v>0</v>
      </c>
      <c r="E38" s="36">
        <f t="shared" si="14"/>
        <v>0</v>
      </c>
      <c r="F38" s="36">
        <f t="shared" si="14"/>
        <v>0</v>
      </c>
      <c r="G38" s="36">
        <f t="shared" si="14"/>
        <v>0</v>
      </c>
      <c r="H38" s="36">
        <f t="shared" si="14"/>
        <v>0</v>
      </c>
      <c r="I38" s="36">
        <f t="shared" si="14"/>
        <v>0</v>
      </c>
      <c r="J38" s="36">
        <f t="shared" si="14"/>
        <v>0</v>
      </c>
      <c r="K38" s="36">
        <f t="shared" si="14"/>
        <v>0</v>
      </c>
      <c r="L38" s="36">
        <f t="shared" si="14"/>
        <v>0</v>
      </c>
      <c r="M38" s="36">
        <f t="shared" si="14"/>
        <v>0</v>
      </c>
      <c r="N38" s="36">
        <f t="shared" si="14"/>
        <v>0</v>
      </c>
      <c r="O38" s="36">
        <f t="shared" si="14"/>
        <v>0</v>
      </c>
      <c r="P38" s="28"/>
    </row>
    <row r="39" spans="2:17" ht="15.75">
      <c r="B39" s="85">
        <v>4</v>
      </c>
      <c r="C39" s="38" t="s">
        <v>19</v>
      </c>
      <c r="D39" s="93" t="str">
        <f t="shared" ref="D39:O39" si="15">IF(ISBLANK(INDEX(KEC_DATA,D$5,1)),"",(INDEX(KEC_DATA,D$5,12)))</f>
        <v/>
      </c>
      <c r="E39" s="93" t="str">
        <f t="shared" si="15"/>
        <v/>
      </c>
      <c r="F39" s="93" t="str">
        <f t="shared" si="15"/>
        <v/>
      </c>
      <c r="G39" s="93" t="str">
        <f t="shared" si="15"/>
        <v/>
      </c>
      <c r="H39" s="93" t="str">
        <f t="shared" si="15"/>
        <v/>
      </c>
      <c r="I39" s="93" t="str">
        <f t="shared" si="15"/>
        <v/>
      </c>
      <c r="J39" s="93" t="str">
        <f t="shared" si="15"/>
        <v/>
      </c>
      <c r="K39" s="93" t="str">
        <f t="shared" si="15"/>
        <v/>
      </c>
      <c r="L39" s="93" t="str">
        <f t="shared" si="15"/>
        <v/>
      </c>
      <c r="M39" s="93" t="str">
        <f t="shared" si="15"/>
        <v/>
      </c>
      <c r="N39" s="93" t="str">
        <f t="shared" si="15"/>
        <v/>
      </c>
      <c r="O39" s="93" t="str">
        <f t="shared" si="15"/>
        <v/>
      </c>
      <c r="P39" s="28"/>
      <c r="Q39" s="41" t="s">
        <v>15</v>
      </c>
    </row>
    <row r="40" spans="2:17" ht="16.5" thickBot="1">
      <c r="B40" s="25"/>
      <c r="C40" s="32" t="s">
        <v>12</v>
      </c>
      <c r="D40" s="62" t="str">
        <f t="shared" ref="D40:O40" si="16">IF(ISBLANK(INDEX(KEC_DATA,D$5,1)), "", D$39)</f>
        <v/>
      </c>
      <c r="E40" s="62" t="str">
        <f t="shared" si="16"/>
        <v/>
      </c>
      <c r="F40" s="62" t="str">
        <f t="shared" si="16"/>
        <v/>
      </c>
      <c r="G40" s="62" t="str">
        <f t="shared" si="16"/>
        <v/>
      </c>
      <c r="H40" s="62" t="str">
        <f t="shared" si="16"/>
        <v/>
      </c>
      <c r="I40" s="62" t="str">
        <f t="shared" si="16"/>
        <v/>
      </c>
      <c r="J40" s="62" t="str">
        <f t="shared" si="16"/>
        <v/>
      </c>
      <c r="K40" s="62" t="str">
        <f t="shared" si="16"/>
        <v/>
      </c>
      <c r="L40" s="62" t="str">
        <f t="shared" si="16"/>
        <v/>
      </c>
      <c r="M40" s="62" t="str">
        <f t="shared" si="16"/>
        <v/>
      </c>
      <c r="N40" s="62" t="str">
        <f t="shared" si="16"/>
        <v/>
      </c>
      <c r="O40" s="62" t="str">
        <f t="shared" si="16"/>
        <v/>
      </c>
      <c r="P40" s="28"/>
    </row>
    <row r="41" spans="2:17" ht="21.6" customHeight="1">
      <c r="B41" s="25"/>
      <c r="C41" s="33"/>
      <c r="D41" s="33"/>
      <c r="E41" s="33"/>
      <c r="F41" s="33"/>
      <c r="G41" s="34"/>
      <c r="H41" s="34"/>
      <c r="I41" s="34"/>
      <c r="J41" s="34"/>
      <c r="K41" s="34"/>
      <c r="L41" s="34"/>
      <c r="M41" s="34"/>
      <c r="N41" s="34"/>
      <c r="O41" s="34"/>
      <c r="P41" s="28"/>
    </row>
    <row r="42" spans="2:17" ht="23.45" customHeight="1">
      <c r="B42" s="25"/>
      <c r="C42" s="61" t="s">
        <v>29</v>
      </c>
      <c r="D42" s="88" t="str">
        <f t="shared" ref="D42:O42" si="17">IFERROR(IF(ISBLANK(INDEX(KEC_DATA,D$5,1)), "", D$40/D$80*100),0)</f>
        <v/>
      </c>
      <c r="E42" s="88" t="str">
        <f t="shared" si="17"/>
        <v/>
      </c>
      <c r="F42" s="88" t="str">
        <f t="shared" si="17"/>
        <v/>
      </c>
      <c r="G42" s="88" t="str">
        <f t="shared" si="17"/>
        <v/>
      </c>
      <c r="H42" s="88" t="str">
        <f t="shared" si="17"/>
        <v/>
      </c>
      <c r="I42" s="88" t="str">
        <f t="shared" si="17"/>
        <v/>
      </c>
      <c r="J42" s="88" t="str">
        <f t="shared" si="17"/>
        <v/>
      </c>
      <c r="K42" s="88" t="str">
        <f t="shared" si="17"/>
        <v/>
      </c>
      <c r="L42" s="88" t="str">
        <f t="shared" si="17"/>
        <v/>
      </c>
      <c r="M42" s="88" t="str">
        <f t="shared" si="17"/>
        <v/>
      </c>
      <c r="N42" s="88" t="str">
        <f t="shared" si="17"/>
        <v/>
      </c>
      <c r="O42" s="88" t="str">
        <f t="shared" si="17"/>
        <v/>
      </c>
      <c r="P42" s="28"/>
    </row>
    <row r="43" spans="2:17" ht="15.75">
      <c r="B43" s="25"/>
      <c r="C43" s="61" t="s">
        <v>30</v>
      </c>
      <c r="D43" s="88" t="str">
        <f>IFERROR(IF(ISBLANK(INDEX(KEC_DATA,D$5,1)), "", SUM($D$40:D$40)/SUM($D$80:D$80)*100),0)</f>
        <v/>
      </c>
      <c r="E43" s="88" t="str">
        <f>IFERROR(IF(ISBLANK(INDEX(KEC_DATA,E$5,1)), "", SUM($D$40:E$40)/SUM($D$80:E$80)*100),0)</f>
        <v/>
      </c>
      <c r="F43" s="88" t="str">
        <f>IFERROR(IF(ISBLANK(INDEX(KEC_DATA,F$5,1)), "", SUM($D$40:F$40)/SUM($D$80:F$80)*100),0)</f>
        <v/>
      </c>
      <c r="G43" s="88" t="str">
        <f>IFERROR(IF(ISBLANK(INDEX(KEC_DATA,G$5,1)), "", SUM($D$40:G$40)/SUM($D$80:G$80)*100),0)</f>
        <v/>
      </c>
      <c r="H43" s="88" t="str">
        <f>IFERROR(IF(ISBLANK(INDEX(KEC_DATA,H$5,1)), "", SUM($D$40:H$40)/SUM($D$80:H$80)*100),0)</f>
        <v/>
      </c>
      <c r="I43" s="88" t="str">
        <f>IFERROR(IF(ISBLANK(INDEX(KEC_DATA,I$5,1)), "", SUM($D$40:I$40)/SUM($D$80:I$80)*100),0)</f>
        <v/>
      </c>
      <c r="J43" s="136" t="str">
        <f>IFERROR(IF(ISBLANK(INDEX(KEC_DATA,J$5,1)), "", SUM($J$40:J$40)/SUM($J$80:J$80)*100),0)</f>
        <v/>
      </c>
      <c r="K43" s="136" t="str">
        <f>IFERROR(IF(ISBLANK(INDEX(KEC_DATA,K$5,1)), "", SUM($J$40:K$40)/SUM($J$80:K$80)*100),0)</f>
        <v/>
      </c>
      <c r="L43" s="136" t="str">
        <f>IFERROR(IF(ISBLANK(INDEX(KEC_DATA,L$5,1)), "", SUM($J$40:L$40)/SUM($J$80:L$80)*100),0)</f>
        <v/>
      </c>
      <c r="M43" s="136" t="str">
        <f>IFERROR(IF(ISBLANK(INDEX(KEC_DATA,M$5,1)), "", SUM($J$40:M$40)/SUM($J$80:M$80)*100),0)</f>
        <v/>
      </c>
      <c r="N43" s="136" t="str">
        <f>IFERROR(IF(ISBLANK(INDEX(KEC_DATA,N$5,1)), "", SUM($J$40:N$40)/SUM($J$80:N$80)*100),0)</f>
        <v/>
      </c>
      <c r="O43" s="136" t="str">
        <f>IFERROR(IF(ISBLANK(INDEX(KEC_DATA,O$5,1)), "", SUM($J$40:O$40)/SUM($J$80:O$80)*100),0)</f>
        <v/>
      </c>
      <c r="P43" s="28"/>
      <c r="Q43" s="41" t="s">
        <v>16</v>
      </c>
    </row>
    <row r="44" spans="2:17" ht="8.25" customHeight="1" outlineLevel="1" thickBot="1">
      <c r="B44" s="25"/>
      <c r="C44" s="97"/>
      <c r="D44" s="97"/>
      <c r="E44" s="97"/>
      <c r="F44" s="97"/>
      <c r="G44" s="98"/>
      <c r="H44" s="98"/>
      <c r="I44" s="98"/>
      <c r="J44" s="98"/>
      <c r="K44" s="98"/>
      <c r="L44" s="98"/>
      <c r="M44" s="98"/>
      <c r="N44" s="98"/>
      <c r="O44" s="98"/>
      <c r="P44" s="28"/>
    </row>
    <row r="45" spans="2:17" ht="15.75" outlineLevel="1">
      <c r="B45" s="25"/>
      <c r="C45" s="102" t="s">
        <v>70</v>
      </c>
      <c r="D45" s="104" t="str">
        <f t="shared" ref="D45:O45" si="18">IFERROR(IF(ISBLANK(INDEX(KEC_DATA,D$5,1)), "", D$46/D$80*100),0)</f>
        <v/>
      </c>
      <c r="E45" s="104" t="str">
        <f t="shared" si="18"/>
        <v/>
      </c>
      <c r="F45" s="104" t="str">
        <f t="shared" si="18"/>
        <v/>
      </c>
      <c r="G45" s="104" t="str">
        <f t="shared" si="18"/>
        <v/>
      </c>
      <c r="H45" s="104" t="str">
        <f t="shared" si="18"/>
        <v/>
      </c>
      <c r="I45" s="104" t="str">
        <f t="shared" si="18"/>
        <v/>
      </c>
      <c r="J45" s="104" t="str">
        <f t="shared" si="18"/>
        <v/>
      </c>
      <c r="K45" s="104" t="str">
        <f t="shared" si="18"/>
        <v/>
      </c>
      <c r="L45" s="104" t="str">
        <f t="shared" si="18"/>
        <v/>
      </c>
      <c r="M45" s="104" t="str">
        <f t="shared" si="18"/>
        <v/>
      </c>
      <c r="N45" s="104" t="str">
        <f t="shared" si="18"/>
        <v/>
      </c>
      <c r="O45" s="106" t="str">
        <f t="shared" si="18"/>
        <v/>
      </c>
      <c r="P45" s="28"/>
      <c r="Q45" s="41" t="s">
        <v>14</v>
      </c>
    </row>
    <row r="46" spans="2:17" ht="16.5" outlineLevel="1" thickBot="1">
      <c r="B46" s="25"/>
      <c r="C46" s="100" t="s">
        <v>10</v>
      </c>
      <c r="D46" s="95" t="str">
        <f t="shared" ref="D46:O46" si="19">IF(ISBLANK(INDEX(KEC_DATA,D$5,1)),"",(INDEX(KEC_DATA,D$5,35)))</f>
        <v/>
      </c>
      <c r="E46" s="95" t="str">
        <f t="shared" si="19"/>
        <v/>
      </c>
      <c r="F46" s="95" t="str">
        <f t="shared" si="19"/>
        <v/>
      </c>
      <c r="G46" s="95" t="str">
        <f t="shared" si="19"/>
        <v/>
      </c>
      <c r="H46" s="95" t="str">
        <f t="shared" si="19"/>
        <v/>
      </c>
      <c r="I46" s="95" t="str">
        <f t="shared" si="19"/>
        <v/>
      </c>
      <c r="J46" s="95" t="str">
        <f t="shared" si="19"/>
        <v/>
      </c>
      <c r="K46" s="95" t="str">
        <f t="shared" si="19"/>
        <v/>
      </c>
      <c r="L46" s="95" t="str">
        <f t="shared" si="19"/>
        <v/>
      </c>
      <c r="M46" s="95" t="str">
        <f t="shared" si="19"/>
        <v/>
      </c>
      <c r="N46" s="95" t="str">
        <f t="shared" si="19"/>
        <v/>
      </c>
      <c r="O46" s="103" t="str">
        <f t="shared" si="19"/>
        <v/>
      </c>
      <c r="P46" s="28"/>
      <c r="Q46" s="41" t="s">
        <v>14</v>
      </c>
    </row>
    <row r="47" spans="2:17" ht="17.100000000000001" customHeight="1" thickBot="1">
      <c r="B47" s="29"/>
      <c r="C47" s="30"/>
      <c r="D47" s="74"/>
      <c r="E47" s="74"/>
      <c r="F47" s="74"/>
      <c r="G47" s="74"/>
      <c r="H47" s="74"/>
      <c r="I47" s="30"/>
      <c r="J47" s="30"/>
      <c r="K47" s="30"/>
      <c r="L47" s="30"/>
      <c r="M47" s="30"/>
      <c r="N47" s="30"/>
      <c r="O47" s="30"/>
      <c r="P47" s="31"/>
    </row>
    <row r="48" spans="2:17" ht="8.25" customHeight="1" thickTop="1"/>
    <row r="49" spans="2:17" ht="16.5" thickBot="1">
      <c r="C49" s="59" t="s">
        <v>35</v>
      </c>
      <c r="D49" s="59"/>
      <c r="E49" s="59"/>
      <c r="F49" s="59"/>
    </row>
    <row r="50" spans="2:17" s="4" customFormat="1" ht="19.5" customHeight="1" thickBot="1">
      <c r="C50" s="145" t="s">
        <v>36</v>
      </c>
      <c r="D50" s="66"/>
      <c r="E50" s="66"/>
      <c r="F50" s="66"/>
      <c r="G50" s="147"/>
      <c r="H50" s="147"/>
      <c r="I50" s="147"/>
      <c r="J50" s="139"/>
      <c r="K50" s="147"/>
      <c r="L50" s="147"/>
      <c r="M50" s="147"/>
      <c r="N50" s="147"/>
      <c r="O50" s="148"/>
      <c r="P50" s="117"/>
      <c r="Q50" s="42"/>
    </row>
    <row r="51" spans="2:17" s="4" customFormat="1" ht="18" customHeight="1" thickBot="1">
      <c r="C51" s="146"/>
      <c r="D51" s="36">
        <f t="shared" ref="D51:O51" si="20">INDEX(MONTH_LABEL,1,D$5)</f>
        <v>0</v>
      </c>
      <c r="E51" s="36">
        <f t="shared" si="20"/>
        <v>0</v>
      </c>
      <c r="F51" s="36">
        <f t="shared" si="20"/>
        <v>0</v>
      </c>
      <c r="G51" s="36">
        <f t="shared" si="20"/>
        <v>0</v>
      </c>
      <c r="H51" s="36">
        <f t="shared" si="20"/>
        <v>0</v>
      </c>
      <c r="I51" s="36">
        <f t="shared" si="20"/>
        <v>0</v>
      </c>
      <c r="J51" s="36">
        <f t="shared" si="20"/>
        <v>0</v>
      </c>
      <c r="K51" s="36">
        <f t="shared" si="20"/>
        <v>0</v>
      </c>
      <c r="L51" s="36">
        <f t="shared" si="20"/>
        <v>0</v>
      </c>
      <c r="M51" s="36">
        <f t="shared" si="20"/>
        <v>0</v>
      </c>
      <c r="N51" s="36">
        <f t="shared" si="20"/>
        <v>0</v>
      </c>
      <c r="O51" s="36">
        <f t="shared" si="20"/>
        <v>0</v>
      </c>
      <c r="P51" s="115"/>
      <c r="Q51" s="42"/>
    </row>
    <row r="52" spans="2:17" s="3" customFormat="1" ht="12.75">
      <c r="B52" s="84">
        <v>18</v>
      </c>
      <c r="C52" s="44" t="s">
        <v>40</v>
      </c>
      <c r="D52" s="93" t="str">
        <f t="shared" ref="D52:O52" si="21">IF(ISBLANK(INDEX(KEC_DATA,D$5,1)),"",(INDEX(KEC_DATA,D$5,26)))</f>
        <v/>
      </c>
      <c r="E52" s="93" t="str">
        <f t="shared" si="21"/>
        <v/>
      </c>
      <c r="F52" s="93" t="str">
        <f t="shared" si="21"/>
        <v/>
      </c>
      <c r="G52" s="93" t="str">
        <f t="shared" si="21"/>
        <v/>
      </c>
      <c r="H52" s="93" t="str">
        <f t="shared" si="21"/>
        <v/>
      </c>
      <c r="I52" s="93" t="str">
        <f t="shared" si="21"/>
        <v/>
      </c>
      <c r="J52" s="93" t="str">
        <f t="shared" si="21"/>
        <v/>
      </c>
      <c r="K52" s="93" t="str">
        <f t="shared" si="21"/>
        <v/>
      </c>
      <c r="L52" s="93" t="str">
        <f t="shared" si="21"/>
        <v/>
      </c>
      <c r="M52" s="93" t="str">
        <f t="shared" si="21"/>
        <v/>
      </c>
      <c r="N52" s="93" t="str">
        <f t="shared" si="21"/>
        <v/>
      </c>
      <c r="O52" s="93" t="str">
        <f t="shared" si="21"/>
        <v/>
      </c>
      <c r="P52" s="110"/>
      <c r="Q52" s="41" t="s">
        <v>20</v>
      </c>
    </row>
    <row r="53" spans="2:17" s="3" customFormat="1" ht="12.75">
      <c r="B53" s="84">
        <v>13</v>
      </c>
      <c r="C53" s="44" t="s">
        <v>41</v>
      </c>
      <c r="D53" s="93" t="str">
        <f t="shared" ref="D53:O53" si="22">IF(ISBLANK(INDEX(KEC_DATA,D$5,1)),"",(INDEX(KEC_DATA,D$5,21)))</f>
        <v/>
      </c>
      <c r="E53" s="93" t="str">
        <f t="shared" si="22"/>
        <v/>
      </c>
      <c r="F53" s="93" t="str">
        <f t="shared" si="22"/>
        <v/>
      </c>
      <c r="G53" s="93" t="str">
        <f t="shared" si="22"/>
        <v/>
      </c>
      <c r="H53" s="93" t="str">
        <f t="shared" si="22"/>
        <v/>
      </c>
      <c r="I53" s="93" t="str">
        <f t="shared" si="22"/>
        <v/>
      </c>
      <c r="J53" s="93" t="str">
        <f t="shared" si="22"/>
        <v/>
      </c>
      <c r="K53" s="93" t="str">
        <f t="shared" si="22"/>
        <v/>
      </c>
      <c r="L53" s="93" t="str">
        <f t="shared" si="22"/>
        <v/>
      </c>
      <c r="M53" s="93" t="str">
        <f t="shared" si="22"/>
        <v/>
      </c>
      <c r="N53" s="93" t="str">
        <f t="shared" si="22"/>
        <v/>
      </c>
      <c r="O53" s="93" t="str">
        <f t="shared" si="22"/>
        <v/>
      </c>
      <c r="P53" s="110"/>
      <c r="Q53" s="41" t="s">
        <v>20</v>
      </c>
    </row>
    <row r="54" spans="2:17" s="3" customFormat="1" ht="12.75">
      <c r="B54" s="84">
        <v>6</v>
      </c>
      <c r="C54" s="44" t="s">
        <v>42</v>
      </c>
      <c r="D54" s="93" t="str">
        <f t="shared" ref="D54:O54" si="23">IF(ISBLANK(INDEX(KEC_DATA,D$5,1)),"",(INDEX(KEC_DATA,D$5,14)))</f>
        <v/>
      </c>
      <c r="E54" s="93" t="str">
        <f t="shared" si="23"/>
        <v/>
      </c>
      <c r="F54" s="93" t="str">
        <f t="shared" si="23"/>
        <v/>
      </c>
      <c r="G54" s="93" t="str">
        <f t="shared" si="23"/>
        <v/>
      </c>
      <c r="H54" s="93" t="str">
        <f t="shared" si="23"/>
        <v/>
      </c>
      <c r="I54" s="93" t="str">
        <f t="shared" si="23"/>
        <v/>
      </c>
      <c r="J54" s="93" t="str">
        <f t="shared" si="23"/>
        <v/>
      </c>
      <c r="K54" s="93" t="str">
        <f t="shared" si="23"/>
        <v/>
      </c>
      <c r="L54" s="93" t="str">
        <f t="shared" si="23"/>
        <v/>
      </c>
      <c r="M54" s="93" t="str">
        <f t="shared" si="23"/>
        <v/>
      </c>
      <c r="N54" s="93" t="str">
        <f t="shared" si="23"/>
        <v/>
      </c>
      <c r="O54" s="93" t="str">
        <f t="shared" si="23"/>
        <v/>
      </c>
      <c r="P54" s="110"/>
      <c r="Q54" s="41" t="s">
        <v>20</v>
      </c>
    </row>
    <row r="55" spans="2:17" s="3" customFormat="1" ht="38.25">
      <c r="B55" s="84">
        <v>8</v>
      </c>
      <c r="C55" s="44" t="s">
        <v>43</v>
      </c>
      <c r="D55" s="93" t="str">
        <f t="shared" ref="D55:O55" si="24">IF(ISBLANK(INDEX(KEC_DATA,D$5,1)),"",(INDEX(KEC_DATA,D$5,16)))</f>
        <v/>
      </c>
      <c r="E55" s="93" t="str">
        <f t="shared" si="24"/>
        <v/>
      </c>
      <c r="F55" s="93" t="str">
        <f t="shared" si="24"/>
        <v/>
      </c>
      <c r="G55" s="93" t="str">
        <f t="shared" si="24"/>
        <v/>
      </c>
      <c r="H55" s="93" t="str">
        <f t="shared" si="24"/>
        <v/>
      </c>
      <c r="I55" s="93" t="str">
        <f t="shared" si="24"/>
        <v/>
      </c>
      <c r="J55" s="93" t="str">
        <f t="shared" si="24"/>
        <v/>
      </c>
      <c r="K55" s="93" t="str">
        <f t="shared" si="24"/>
        <v/>
      </c>
      <c r="L55" s="93" t="str">
        <f t="shared" si="24"/>
        <v/>
      </c>
      <c r="M55" s="93" t="str">
        <f t="shared" si="24"/>
        <v/>
      </c>
      <c r="N55" s="93" t="str">
        <f t="shared" si="24"/>
        <v/>
      </c>
      <c r="O55" s="93" t="str">
        <f t="shared" si="24"/>
        <v/>
      </c>
      <c r="P55" s="110"/>
      <c r="Q55" s="41" t="s">
        <v>20</v>
      </c>
    </row>
    <row r="56" spans="2:17" s="3" customFormat="1" ht="12.75">
      <c r="B56" s="84">
        <v>14</v>
      </c>
      <c r="C56" s="44" t="s">
        <v>44</v>
      </c>
      <c r="D56" s="93" t="str">
        <f t="shared" ref="D56:O56" si="25">IF(ISBLANK(INDEX(KEC_DATA,D$5,1)),"",(INDEX(KEC_DATA,D$5,22)))</f>
        <v/>
      </c>
      <c r="E56" s="93" t="str">
        <f t="shared" si="25"/>
        <v/>
      </c>
      <c r="F56" s="93" t="str">
        <f t="shared" si="25"/>
        <v/>
      </c>
      <c r="G56" s="93" t="str">
        <f t="shared" si="25"/>
        <v/>
      </c>
      <c r="H56" s="93" t="str">
        <f t="shared" si="25"/>
        <v/>
      </c>
      <c r="I56" s="93" t="str">
        <f t="shared" si="25"/>
        <v/>
      </c>
      <c r="J56" s="93" t="str">
        <f t="shared" si="25"/>
        <v/>
      </c>
      <c r="K56" s="93" t="str">
        <f t="shared" si="25"/>
        <v/>
      </c>
      <c r="L56" s="93" t="str">
        <f t="shared" si="25"/>
        <v/>
      </c>
      <c r="M56" s="93" t="str">
        <f t="shared" si="25"/>
        <v/>
      </c>
      <c r="N56" s="93" t="str">
        <f t="shared" si="25"/>
        <v/>
      </c>
      <c r="O56" s="93" t="str">
        <f t="shared" si="25"/>
        <v/>
      </c>
      <c r="P56" s="110"/>
      <c r="Q56" s="41" t="s">
        <v>20</v>
      </c>
    </row>
    <row r="57" spans="2:17" s="3" customFormat="1" ht="25.5">
      <c r="B57" s="84">
        <v>15</v>
      </c>
      <c r="C57" s="44" t="s">
        <v>45</v>
      </c>
      <c r="D57" s="93" t="str">
        <f t="shared" ref="D57:O57" si="26">IF(ISBLANK(INDEX(KEC_DATA,D$5,1)),"",(INDEX(KEC_DATA,D$5,23)))</f>
        <v/>
      </c>
      <c r="E57" s="93" t="str">
        <f t="shared" si="26"/>
        <v/>
      </c>
      <c r="F57" s="93" t="str">
        <f t="shared" si="26"/>
        <v/>
      </c>
      <c r="G57" s="93" t="str">
        <f t="shared" si="26"/>
        <v/>
      </c>
      <c r="H57" s="93" t="str">
        <f t="shared" si="26"/>
        <v/>
      </c>
      <c r="I57" s="93" t="str">
        <f t="shared" si="26"/>
        <v/>
      </c>
      <c r="J57" s="93" t="str">
        <f t="shared" si="26"/>
        <v/>
      </c>
      <c r="K57" s="93" t="str">
        <f t="shared" si="26"/>
        <v/>
      </c>
      <c r="L57" s="93" t="str">
        <f t="shared" si="26"/>
        <v/>
      </c>
      <c r="M57" s="93" t="str">
        <f t="shared" si="26"/>
        <v/>
      </c>
      <c r="N57" s="93" t="str">
        <f t="shared" si="26"/>
        <v/>
      </c>
      <c r="O57" s="93" t="str">
        <f t="shared" si="26"/>
        <v/>
      </c>
      <c r="P57" s="110"/>
      <c r="Q57" s="41" t="s">
        <v>20</v>
      </c>
    </row>
    <row r="58" spans="2:17" s="3" customFormat="1" ht="12.75">
      <c r="B58" s="84">
        <v>24</v>
      </c>
      <c r="C58" s="44" t="s">
        <v>46</v>
      </c>
      <c r="D58" s="93" t="str">
        <f t="shared" ref="D58:O58" si="27">IF(ISBLANK(INDEX(KEC_DATA,D$5,1)),"",(INDEX(KEC_DATA,D$5,32)))</f>
        <v/>
      </c>
      <c r="E58" s="93" t="str">
        <f t="shared" si="27"/>
        <v/>
      </c>
      <c r="F58" s="93" t="str">
        <f t="shared" si="27"/>
        <v/>
      </c>
      <c r="G58" s="93" t="str">
        <f t="shared" si="27"/>
        <v/>
      </c>
      <c r="H58" s="93" t="str">
        <f t="shared" si="27"/>
        <v/>
      </c>
      <c r="I58" s="93" t="str">
        <f t="shared" si="27"/>
        <v/>
      </c>
      <c r="J58" s="93" t="str">
        <f t="shared" si="27"/>
        <v/>
      </c>
      <c r="K58" s="93" t="str">
        <f t="shared" si="27"/>
        <v/>
      </c>
      <c r="L58" s="93" t="str">
        <f t="shared" si="27"/>
        <v/>
      </c>
      <c r="M58" s="93" t="str">
        <f t="shared" si="27"/>
        <v/>
      </c>
      <c r="N58" s="93" t="str">
        <f t="shared" si="27"/>
        <v/>
      </c>
      <c r="O58" s="93" t="str">
        <f t="shared" si="27"/>
        <v/>
      </c>
      <c r="P58" s="110"/>
      <c r="Q58" s="41" t="s">
        <v>20</v>
      </c>
    </row>
    <row r="59" spans="2:17" s="3" customFormat="1" ht="12.75">
      <c r="B59" s="84">
        <v>5</v>
      </c>
      <c r="C59" s="44" t="s">
        <v>47</v>
      </c>
      <c r="D59" s="93" t="str">
        <f t="shared" ref="D59:O59" si="28">IF(ISBLANK(INDEX(KEC_DATA,D$5,1)),"",(INDEX(KEC_DATA,D$5,13)))</f>
        <v/>
      </c>
      <c r="E59" s="93" t="str">
        <f t="shared" si="28"/>
        <v/>
      </c>
      <c r="F59" s="93" t="str">
        <f t="shared" si="28"/>
        <v/>
      </c>
      <c r="G59" s="93" t="str">
        <f t="shared" si="28"/>
        <v/>
      </c>
      <c r="H59" s="93" t="str">
        <f t="shared" si="28"/>
        <v/>
      </c>
      <c r="I59" s="93" t="str">
        <f t="shared" si="28"/>
        <v/>
      </c>
      <c r="J59" s="93" t="str">
        <f t="shared" si="28"/>
        <v/>
      </c>
      <c r="K59" s="93" t="str">
        <f t="shared" si="28"/>
        <v/>
      </c>
      <c r="L59" s="93" t="str">
        <f t="shared" si="28"/>
        <v/>
      </c>
      <c r="M59" s="93" t="str">
        <f t="shared" si="28"/>
        <v/>
      </c>
      <c r="N59" s="93" t="str">
        <f t="shared" si="28"/>
        <v/>
      </c>
      <c r="O59" s="93" t="str">
        <f t="shared" si="28"/>
        <v/>
      </c>
      <c r="P59" s="110"/>
      <c r="Q59" s="41" t="s">
        <v>20</v>
      </c>
    </row>
    <row r="60" spans="2:17" s="3" customFormat="1" ht="12.75">
      <c r="B60" s="84">
        <v>10</v>
      </c>
      <c r="C60" s="44" t="s">
        <v>48</v>
      </c>
      <c r="D60" s="93" t="str">
        <f t="shared" ref="D60:O60" si="29">IF(ISBLANK(INDEX(KEC_DATA,D$5,1)),"",(INDEX(KEC_DATA,D$5,18)))</f>
        <v/>
      </c>
      <c r="E60" s="93" t="str">
        <f t="shared" si="29"/>
        <v/>
      </c>
      <c r="F60" s="93" t="str">
        <f t="shared" si="29"/>
        <v/>
      </c>
      <c r="G60" s="93" t="str">
        <f t="shared" si="29"/>
        <v/>
      </c>
      <c r="H60" s="93" t="str">
        <f t="shared" si="29"/>
        <v/>
      </c>
      <c r="I60" s="93" t="str">
        <f t="shared" si="29"/>
        <v/>
      </c>
      <c r="J60" s="93" t="str">
        <f t="shared" si="29"/>
        <v/>
      </c>
      <c r="K60" s="93" t="str">
        <f t="shared" si="29"/>
        <v/>
      </c>
      <c r="L60" s="93" t="str">
        <f t="shared" si="29"/>
        <v/>
      </c>
      <c r="M60" s="93" t="str">
        <f t="shared" si="29"/>
        <v/>
      </c>
      <c r="N60" s="93" t="str">
        <f t="shared" si="29"/>
        <v/>
      </c>
      <c r="O60" s="93" t="str">
        <f t="shared" si="29"/>
        <v/>
      </c>
      <c r="P60" s="110"/>
      <c r="Q60" s="41" t="s">
        <v>20</v>
      </c>
    </row>
    <row r="61" spans="2:17" s="3" customFormat="1" ht="12.75">
      <c r="B61" s="84">
        <v>11</v>
      </c>
      <c r="C61" s="44" t="s">
        <v>49</v>
      </c>
      <c r="D61" s="93" t="str">
        <f t="shared" ref="D61:O61" si="30">IF(ISBLANK(INDEX(KEC_DATA,D$5,1)),"",(INDEX(KEC_DATA,D$5,19)))</f>
        <v/>
      </c>
      <c r="E61" s="93" t="str">
        <f t="shared" si="30"/>
        <v/>
      </c>
      <c r="F61" s="93" t="str">
        <f t="shared" si="30"/>
        <v/>
      </c>
      <c r="G61" s="93" t="str">
        <f t="shared" si="30"/>
        <v/>
      </c>
      <c r="H61" s="93" t="str">
        <f t="shared" si="30"/>
        <v/>
      </c>
      <c r="I61" s="93" t="str">
        <f t="shared" si="30"/>
        <v/>
      </c>
      <c r="J61" s="93" t="str">
        <f t="shared" si="30"/>
        <v/>
      </c>
      <c r="K61" s="93" t="str">
        <f t="shared" si="30"/>
        <v/>
      </c>
      <c r="L61" s="93" t="str">
        <f t="shared" si="30"/>
        <v/>
      </c>
      <c r="M61" s="93" t="str">
        <f t="shared" si="30"/>
        <v/>
      </c>
      <c r="N61" s="93" t="str">
        <f t="shared" si="30"/>
        <v/>
      </c>
      <c r="O61" s="93" t="str">
        <f t="shared" si="30"/>
        <v/>
      </c>
      <c r="P61" s="110"/>
      <c r="Q61" s="41" t="s">
        <v>20</v>
      </c>
    </row>
    <row r="62" spans="2:17" s="3" customFormat="1" ht="38.25">
      <c r="B62" s="84">
        <v>12</v>
      </c>
      <c r="C62" s="44" t="s">
        <v>113</v>
      </c>
      <c r="D62" s="93" t="str">
        <f t="shared" ref="D62:O62" si="31">IF(ISBLANK(INDEX(KEC_DATA,D$5,1)),"",(INDEX(KEC_DATA,D$5,20)))</f>
        <v/>
      </c>
      <c r="E62" s="93" t="str">
        <f t="shared" si="31"/>
        <v/>
      </c>
      <c r="F62" s="93" t="str">
        <f t="shared" si="31"/>
        <v/>
      </c>
      <c r="G62" s="93" t="str">
        <f t="shared" si="31"/>
        <v/>
      </c>
      <c r="H62" s="93" t="str">
        <f t="shared" si="31"/>
        <v/>
      </c>
      <c r="I62" s="93" t="str">
        <f t="shared" si="31"/>
        <v/>
      </c>
      <c r="J62" s="93" t="str">
        <f t="shared" si="31"/>
        <v/>
      </c>
      <c r="K62" s="93" t="str">
        <f t="shared" si="31"/>
        <v/>
      </c>
      <c r="L62" s="93" t="str">
        <f t="shared" si="31"/>
        <v/>
      </c>
      <c r="M62" s="93" t="str">
        <f t="shared" si="31"/>
        <v/>
      </c>
      <c r="N62" s="93" t="str">
        <f t="shared" si="31"/>
        <v/>
      </c>
      <c r="O62" s="93" t="str">
        <f t="shared" si="31"/>
        <v/>
      </c>
      <c r="P62" s="110"/>
      <c r="Q62" s="41" t="s">
        <v>20</v>
      </c>
    </row>
    <row r="63" spans="2:17" s="3" customFormat="1" ht="25.5">
      <c r="B63" s="84">
        <v>16</v>
      </c>
      <c r="C63" s="44" t="s">
        <v>51</v>
      </c>
      <c r="D63" s="93" t="str">
        <f t="shared" ref="D63:O63" si="32">IF(ISBLANK(INDEX(KEC_DATA,D$5,1)),"",(INDEX(KEC_DATA,D$5,24)))</f>
        <v/>
      </c>
      <c r="E63" s="93" t="str">
        <f t="shared" si="32"/>
        <v/>
      </c>
      <c r="F63" s="93" t="str">
        <f t="shared" si="32"/>
        <v/>
      </c>
      <c r="G63" s="93" t="str">
        <f t="shared" si="32"/>
        <v/>
      </c>
      <c r="H63" s="93" t="str">
        <f t="shared" si="32"/>
        <v/>
      </c>
      <c r="I63" s="93" t="str">
        <f t="shared" si="32"/>
        <v/>
      </c>
      <c r="J63" s="93" t="str">
        <f t="shared" si="32"/>
        <v/>
      </c>
      <c r="K63" s="93" t="str">
        <f t="shared" si="32"/>
        <v/>
      </c>
      <c r="L63" s="93" t="str">
        <f t="shared" si="32"/>
        <v/>
      </c>
      <c r="M63" s="93" t="str">
        <f t="shared" si="32"/>
        <v/>
      </c>
      <c r="N63" s="93" t="str">
        <f t="shared" si="32"/>
        <v/>
      </c>
      <c r="O63" s="93" t="str">
        <f t="shared" si="32"/>
        <v/>
      </c>
      <c r="P63" s="110"/>
      <c r="Q63" s="41" t="s">
        <v>20</v>
      </c>
    </row>
    <row r="64" spans="2:17" s="3" customFormat="1" ht="38.25">
      <c r="B64" s="84">
        <v>7</v>
      </c>
      <c r="C64" s="44" t="s">
        <v>52</v>
      </c>
      <c r="D64" s="93" t="str">
        <f t="shared" ref="D64:O64" si="33">IF(ISBLANK(INDEX(KEC_DATA,D$5,1)),"",(INDEX(KEC_DATA,D$5,15)))</f>
        <v/>
      </c>
      <c r="E64" s="93" t="str">
        <f t="shared" si="33"/>
        <v/>
      </c>
      <c r="F64" s="93" t="str">
        <f t="shared" si="33"/>
        <v/>
      </c>
      <c r="G64" s="93" t="str">
        <f t="shared" si="33"/>
        <v/>
      </c>
      <c r="H64" s="93" t="str">
        <f t="shared" si="33"/>
        <v/>
      </c>
      <c r="I64" s="93" t="str">
        <f t="shared" si="33"/>
        <v/>
      </c>
      <c r="J64" s="93" t="str">
        <f t="shared" si="33"/>
        <v/>
      </c>
      <c r="K64" s="93" t="str">
        <f t="shared" si="33"/>
        <v/>
      </c>
      <c r="L64" s="93" t="str">
        <f t="shared" si="33"/>
        <v/>
      </c>
      <c r="M64" s="93" t="str">
        <f t="shared" si="33"/>
        <v/>
      </c>
      <c r="N64" s="93" t="str">
        <f t="shared" si="33"/>
        <v/>
      </c>
      <c r="O64" s="93" t="str">
        <f t="shared" si="33"/>
        <v/>
      </c>
      <c r="P64" s="110"/>
      <c r="Q64" s="41" t="s">
        <v>20</v>
      </c>
    </row>
    <row r="65" spans="1:17" s="3" customFormat="1" ht="25.5">
      <c r="B65" s="84">
        <v>23</v>
      </c>
      <c r="C65" s="44" t="s">
        <v>53</v>
      </c>
      <c r="D65" s="93" t="str">
        <f t="shared" ref="D65:O65" si="34">IF(ISBLANK(INDEX(KEC_DATA,D$5,1)),"",(INDEX(KEC_DATA,D$5,31)))</f>
        <v/>
      </c>
      <c r="E65" s="93" t="str">
        <f t="shared" si="34"/>
        <v/>
      </c>
      <c r="F65" s="93" t="str">
        <f t="shared" si="34"/>
        <v/>
      </c>
      <c r="G65" s="93" t="str">
        <f t="shared" si="34"/>
        <v/>
      </c>
      <c r="H65" s="93" t="str">
        <f t="shared" si="34"/>
        <v/>
      </c>
      <c r="I65" s="93" t="str">
        <f t="shared" si="34"/>
        <v/>
      </c>
      <c r="J65" s="93" t="str">
        <f t="shared" si="34"/>
        <v/>
      </c>
      <c r="K65" s="93" t="str">
        <f t="shared" si="34"/>
        <v/>
      </c>
      <c r="L65" s="93" t="str">
        <f t="shared" si="34"/>
        <v/>
      </c>
      <c r="M65" s="93" t="str">
        <f t="shared" si="34"/>
        <v/>
      </c>
      <c r="N65" s="93" t="str">
        <f t="shared" si="34"/>
        <v/>
      </c>
      <c r="O65" s="93" t="str">
        <f t="shared" si="34"/>
        <v/>
      </c>
      <c r="P65" s="110"/>
      <c r="Q65" s="41" t="s">
        <v>20</v>
      </c>
    </row>
    <row r="66" spans="1:17" s="3" customFormat="1" ht="12.75">
      <c r="B66" s="84">
        <v>20</v>
      </c>
      <c r="C66" s="44" t="s">
        <v>54</v>
      </c>
      <c r="D66" s="93" t="str">
        <f t="shared" ref="D66:O66" si="35">IF(ISBLANK(INDEX(KEC_DATA,D$5,1)),"",(INDEX(KEC_DATA,D$5,28)))</f>
        <v/>
      </c>
      <c r="E66" s="93" t="str">
        <f t="shared" si="35"/>
        <v/>
      </c>
      <c r="F66" s="93" t="str">
        <f t="shared" si="35"/>
        <v/>
      </c>
      <c r="G66" s="93" t="str">
        <f t="shared" si="35"/>
        <v/>
      </c>
      <c r="H66" s="93" t="str">
        <f t="shared" si="35"/>
        <v/>
      </c>
      <c r="I66" s="93" t="str">
        <f t="shared" si="35"/>
        <v/>
      </c>
      <c r="J66" s="93" t="str">
        <f t="shared" si="35"/>
        <v/>
      </c>
      <c r="K66" s="93" t="str">
        <f t="shared" si="35"/>
        <v/>
      </c>
      <c r="L66" s="93" t="str">
        <f t="shared" si="35"/>
        <v/>
      </c>
      <c r="M66" s="93" t="str">
        <f t="shared" si="35"/>
        <v/>
      </c>
      <c r="N66" s="93" t="str">
        <f t="shared" si="35"/>
        <v/>
      </c>
      <c r="O66" s="93" t="str">
        <f t="shared" si="35"/>
        <v/>
      </c>
      <c r="P66" s="110"/>
      <c r="Q66" s="41" t="s">
        <v>20</v>
      </c>
    </row>
    <row r="67" spans="1:17" s="3" customFormat="1" ht="25.5">
      <c r="B67" s="84">
        <v>19</v>
      </c>
      <c r="C67" s="44" t="s">
        <v>55</v>
      </c>
      <c r="D67" s="93" t="str">
        <f t="shared" ref="D67:O67" si="36">IF(ISBLANK(INDEX(KEC_DATA,D$5,1)),"",(INDEX(KEC_DATA,D$5,27)))</f>
        <v/>
      </c>
      <c r="E67" s="93" t="str">
        <f t="shared" si="36"/>
        <v/>
      </c>
      <c r="F67" s="93" t="str">
        <f t="shared" si="36"/>
        <v/>
      </c>
      <c r="G67" s="93" t="str">
        <f t="shared" si="36"/>
        <v/>
      </c>
      <c r="H67" s="93" t="str">
        <f t="shared" si="36"/>
        <v/>
      </c>
      <c r="I67" s="93" t="str">
        <f t="shared" si="36"/>
        <v/>
      </c>
      <c r="J67" s="93" t="str">
        <f t="shared" si="36"/>
        <v/>
      </c>
      <c r="K67" s="93" t="str">
        <f t="shared" si="36"/>
        <v/>
      </c>
      <c r="L67" s="93" t="str">
        <f t="shared" si="36"/>
        <v/>
      </c>
      <c r="M67" s="93" t="str">
        <f t="shared" si="36"/>
        <v/>
      </c>
      <c r="N67" s="93" t="str">
        <f t="shared" si="36"/>
        <v/>
      </c>
      <c r="O67" s="93" t="str">
        <f t="shared" si="36"/>
        <v/>
      </c>
      <c r="P67" s="110"/>
      <c r="Q67" s="41" t="s">
        <v>20</v>
      </c>
    </row>
    <row r="68" spans="1:17" s="3" customFormat="1" ht="38.25">
      <c r="B68" s="84">
        <v>17</v>
      </c>
      <c r="C68" s="44" t="s">
        <v>56</v>
      </c>
      <c r="D68" s="93" t="str">
        <f t="shared" ref="D68:O68" si="37">IF(ISBLANK(INDEX(KEC_DATA,D$5,1)),"",(INDEX(KEC_DATA,D$5,25)))</f>
        <v/>
      </c>
      <c r="E68" s="93" t="str">
        <f t="shared" si="37"/>
        <v/>
      </c>
      <c r="F68" s="93" t="str">
        <f t="shared" si="37"/>
        <v/>
      </c>
      <c r="G68" s="93" t="str">
        <f t="shared" si="37"/>
        <v/>
      </c>
      <c r="H68" s="93" t="str">
        <f t="shared" si="37"/>
        <v/>
      </c>
      <c r="I68" s="93" t="str">
        <f t="shared" si="37"/>
        <v/>
      </c>
      <c r="J68" s="93" t="str">
        <f t="shared" si="37"/>
        <v/>
      </c>
      <c r="K68" s="93" t="str">
        <f t="shared" si="37"/>
        <v/>
      </c>
      <c r="L68" s="93" t="str">
        <f t="shared" si="37"/>
        <v/>
      </c>
      <c r="M68" s="93" t="str">
        <f t="shared" si="37"/>
        <v/>
      </c>
      <c r="N68" s="93" t="str">
        <f t="shared" si="37"/>
        <v/>
      </c>
      <c r="O68" s="93" t="str">
        <f t="shared" si="37"/>
        <v/>
      </c>
      <c r="P68" s="110"/>
      <c r="Q68" s="41" t="s">
        <v>20</v>
      </c>
    </row>
    <row r="69" spans="1:17" s="3" customFormat="1" ht="12.75">
      <c r="B69" s="84">
        <v>9</v>
      </c>
      <c r="C69" s="44" t="s">
        <v>57</v>
      </c>
      <c r="D69" s="93" t="str">
        <f t="shared" ref="D69:O69" si="38">IF(ISBLANK(INDEX(KEC_DATA,D$5,1)),"",(INDEX(KEC_DATA,D$5,17)))</f>
        <v/>
      </c>
      <c r="E69" s="93" t="str">
        <f t="shared" si="38"/>
        <v/>
      </c>
      <c r="F69" s="93" t="str">
        <f t="shared" si="38"/>
        <v/>
      </c>
      <c r="G69" s="93" t="str">
        <f t="shared" si="38"/>
        <v/>
      </c>
      <c r="H69" s="93" t="str">
        <f t="shared" si="38"/>
        <v/>
      </c>
      <c r="I69" s="93" t="str">
        <f t="shared" si="38"/>
        <v/>
      </c>
      <c r="J69" s="93" t="str">
        <f t="shared" si="38"/>
        <v/>
      </c>
      <c r="K69" s="93" t="str">
        <f t="shared" si="38"/>
        <v/>
      </c>
      <c r="L69" s="93" t="str">
        <f t="shared" si="38"/>
        <v/>
      </c>
      <c r="M69" s="93" t="str">
        <f t="shared" si="38"/>
        <v/>
      </c>
      <c r="N69" s="93" t="str">
        <f t="shared" si="38"/>
        <v/>
      </c>
      <c r="O69" s="93" t="str">
        <f t="shared" si="38"/>
        <v/>
      </c>
      <c r="P69" s="110"/>
      <c r="Q69" s="41" t="s">
        <v>20</v>
      </c>
    </row>
    <row r="70" spans="1:17" s="3" customFormat="1" ht="12.75">
      <c r="B70" s="84">
        <v>25</v>
      </c>
      <c r="C70" s="44" t="s">
        <v>58</v>
      </c>
      <c r="D70" s="93" t="str">
        <f t="shared" ref="D70:O70" si="39">IF(ISBLANK(INDEX(KEC_DATA,D$5,1)),"",(INDEX(KEC_DATA,D$5,33)))</f>
        <v/>
      </c>
      <c r="E70" s="93" t="str">
        <f t="shared" si="39"/>
        <v/>
      </c>
      <c r="F70" s="93" t="str">
        <f t="shared" si="39"/>
        <v/>
      </c>
      <c r="G70" s="93" t="str">
        <f t="shared" si="39"/>
        <v/>
      </c>
      <c r="H70" s="93" t="str">
        <f t="shared" si="39"/>
        <v/>
      </c>
      <c r="I70" s="93" t="str">
        <f t="shared" si="39"/>
        <v/>
      </c>
      <c r="J70" s="93" t="str">
        <f t="shared" si="39"/>
        <v/>
      </c>
      <c r="K70" s="93" t="str">
        <f t="shared" si="39"/>
        <v/>
      </c>
      <c r="L70" s="93" t="str">
        <f t="shared" si="39"/>
        <v/>
      </c>
      <c r="M70" s="93" t="str">
        <f t="shared" si="39"/>
        <v/>
      </c>
      <c r="N70" s="93" t="str">
        <f t="shared" si="39"/>
        <v/>
      </c>
      <c r="O70" s="93" t="str">
        <f t="shared" si="39"/>
        <v/>
      </c>
      <c r="P70" s="110"/>
      <c r="Q70" s="41" t="s">
        <v>20</v>
      </c>
    </row>
    <row r="71" spans="1:17" s="3" customFormat="1" ht="12.75">
      <c r="B71" s="84">
        <v>22</v>
      </c>
      <c r="C71" s="44" t="s">
        <v>59</v>
      </c>
      <c r="D71" s="93" t="str">
        <f t="shared" ref="D71:O71" si="40">IF(ISBLANK(INDEX(KEC_DATA,D$5,1)),"",(INDEX(KEC_DATA,D$5,30)))</f>
        <v/>
      </c>
      <c r="E71" s="93" t="str">
        <f t="shared" si="40"/>
        <v/>
      </c>
      <c r="F71" s="93" t="str">
        <f t="shared" si="40"/>
        <v/>
      </c>
      <c r="G71" s="93" t="str">
        <f t="shared" si="40"/>
        <v/>
      </c>
      <c r="H71" s="93" t="str">
        <f t="shared" si="40"/>
        <v/>
      </c>
      <c r="I71" s="93" t="str">
        <f t="shared" si="40"/>
        <v/>
      </c>
      <c r="J71" s="93" t="str">
        <f t="shared" si="40"/>
        <v/>
      </c>
      <c r="K71" s="93" t="str">
        <f t="shared" si="40"/>
        <v/>
      </c>
      <c r="L71" s="93" t="str">
        <f t="shared" si="40"/>
        <v/>
      </c>
      <c r="M71" s="93" t="str">
        <f t="shared" si="40"/>
        <v/>
      </c>
      <c r="N71" s="93" t="str">
        <f t="shared" si="40"/>
        <v/>
      </c>
      <c r="O71" s="93" t="str">
        <f t="shared" si="40"/>
        <v/>
      </c>
      <c r="P71" s="110"/>
      <c r="Q71" s="41" t="s">
        <v>20</v>
      </c>
    </row>
    <row r="72" spans="1:17" s="3" customFormat="1" ht="12.75">
      <c r="B72" s="84">
        <v>21</v>
      </c>
      <c r="C72" s="44" t="s">
        <v>60</v>
      </c>
      <c r="D72" s="93" t="str">
        <f t="shared" ref="D72:O72" si="41">IF(ISBLANK(INDEX(KEC_DATA,D$5,1)),"",(INDEX(KEC_DATA,D$5,29)))</f>
        <v/>
      </c>
      <c r="E72" s="93" t="str">
        <f t="shared" si="41"/>
        <v/>
      </c>
      <c r="F72" s="93" t="str">
        <f t="shared" si="41"/>
        <v/>
      </c>
      <c r="G72" s="93" t="str">
        <f t="shared" si="41"/>
        <v/>
      </c>
      <c r="H72" s="93" t="str">
        <f t="shared" si="41"/>
        <v/>
      </c>
      <c r="I72" s="93" t="str">
        <f t="shared" si="41"/>
        <v/>
      </c>
      <c r="J72" s="93" t="str">
        <f t="shared" si="41"/>
        <v/>
      </c>
      <c r="K72" s="93" t="str">
        <f t="shared" si="41"/>
        <v/>
      </c>
      <c r="L72" s="93" t="str">
        <f t="shared" si="41"/>
        <v/>
      </c>
      <c r="M72" s="93" t="str">
        <f t="shared" si="41"/>
        <v/>
      </c>
      <c r="N72" s="93" t="str">
        <f t="shared" si="41"/>
        <v/>
      </c>
      <c r="O72" s="93" t="str">
        <f t="shared" si="41"/>
        <v/>
      </c>
      <c r="P72" s="110"/>
      <c r="Q72" s="41" t="s">
        <v>20</v>
      </c>
    </row>
    <row r="73" spans="1:17" s="13" customFormat="1" ht="17.25" customHeight="1" thickBot="1">
      <c r="A73" s="3"/>
      <c r="C73" s="18" t="s">
        <v>12</v>
      </c>
      <c r="D73" s="64" t="str">
        <f t="shared" ref="D73:O73" si="42">IF(ISBLANK(INDEX(KEC_DATA,D$5,1)), "", SUM(D52:D72))</f>
        <v/>
      </c>
      <c r="E73" s="64" t="str">
        <f t="shared" si="42"/>
        <v/>
      </c>
      <c r="F73" s="64" t="str">
        <f t="shared" si="42"/>
        <v/>
      </c>
      <c r="G73" s="64" t="str">
        <f t="shared" si="42"/>
        <v/>
      </c>
      <c r="H73" s="64" t="str">
        <f t="shared" si="42"/>
        <v/>
      </c>
      <c r="I73" s="64" t="str">
        <f t="shared" si="42"/>
        <v/>
      </c>
      <c r="J73" s="64" t="str">
        <f t="shared" si="42"/>
        <v/>
      </c>
      <c r="K73" s="64" t="str">
        <f t="shared" si="42"/>
        <v/>
      </c>
      <c r="L73" s="64" t="str">
        <f t="shared" si="42"/>
        <v/>
      </c>
      <c r="M73" s="64" t="str">
        <f t="shared" si="42"/>
        <v/>
      </c>
      <c r="N73" s="64" t="str">
        <f t="shared" si="42"/>
        <v/>
      </c>
      <c r="O73" s="64" t="str">
        <f t="shared" si="42"/>
        <v/>
      </c>
      <c r="P73" s="118"/>
      <c r="Q73" s="40"/>
    </row>
    <row r="74" spans="1:17" s="13" customFormat="1" ht="17.25" customHeight="1">
      <c r="A74" s="3"/>
      <c r="C74" s="61" t="s">
        <v>37</v>
      </c>
      <c r="D74" s="91" t="str">
        <f t="shared" ref="D74:O74" si="43">IFERROR(IF(ISBLANK(INDEX(KEC_DATA,D$5,1)),"", D$73/D$80*100),0)</f>
        <v/>
      </c>
      <c r="E74" s="91" t="str">
        <f t="shared" si="43"/>
        <v/>
      </c>
      <c r="F74" s="91" t="str">
        <f t="shared" si="43"/>
        <v/>
      </c>
      <c r="G74" s="91" t="str">
        <f t="shared" si="43"/>
        <v/>
      </c>
      <c r="H74" s="91" t="str">
        <f t="shared" si="43"/>
        <v/>
      </c>
      <c r="I74" s="91" t="str">
        <f t="shared" si="43"/>
        <v/>
      </c>
      <c r="J74" s="91" t="str">
        <f t="shared" si="43"/>
        <v/>
      </c>
      <c r="K74" s="91" t="str">
        <f t="shared" si="43"/>
        <v/>
      </c>
      <c r="L74" s="91" t="str">
        <f t="shared" si="43"/>
        <v/>
      </c>
      <c r="M74" s="91" t="str">
        <f t="shared" si="43"/>
        <v/>
      </c>
      <c r="N74" s="91" t="str">
        <f t="shared" si="43"/>
        <v/>
      </c>
      <c r="O74" s="91" t="str">
        <f t="shared" si="43"/>
        <v/>
      </c>
      <c r="P74" s="119"/>
      <c r="Q74" s="40"/>
    </row>
    <row r="75" spans="1:17" s="13" customFormat="1" ht="17.25" customHeight="1" thickBot="1">
      <c r="A75" s="3"/>
      <c r="C75" s="61" t="s">
        <v>38</v>
      </c>
      <c r="D75" s="91" t="str">
        <f>IFERROR(IF(ISBLANK(INDEX(KEC_DATA,D$5,1)), "", SUM($D$73:D$73)/SUM($D$80:D$80)*100),0)</f>
        <v/>
      </c>
      <c r="E75" s="91" t="str">
        <f>IFERROR(IF(ISBLANK(INDEX(KEC_DATA,E$5,1)), "", SUM($D$73:E$73)/SUM($D$80:E$80)*100),0)</f>
        <v/>
      </c>
      <c r="F75" s="91" t="str">
        <f>IFERROR(IF(ISBLANK(INDEX(KEC_DATA,F$5,1)), "", SUM($D$73:F$73)/SUM($D$80:F$80)*100),0)</f>
        <v/>
      </c>
      <c r="G75" s="91" t="str">
        <f>IFERROR(IF(ISBLANK(INDEX(KEC_DATA,G$5,1)), "", SUM($D$73:G$73)/SUM($D$80:G$80)*100),0)</f>
        <v/>
      </c>
      <c r="H75" s="91" t="str">
        <f>IFERROR(IF(ISBLANK(INDEX(KEC_DATA,H$5,1)), "", SUM($D$73:H$73)/SUM($D$80:H$80)*100),0)</f>
        <v/>
      </c>
      <c r="I75" s="91" t="str">
        <f>IFERROR(IF(ISBLANK(INDEX(KEC_DATA,I$5,1)), "", SUM($D$73:I$73)/SUM($D$80:I$80)*100),0)</f>
        <v/>
      </c>
      <c r="J75" s="136" t="str">
        <f>IFERROR(IF(ISBLANK(INDEX(KEC_DATA,J$5,1)), "", SUM($J$73:J$73)/SUM($J$80:J$80)*100),0)</f>
        <v/>
      </c>
      <c r="K75" s="136" t="str">
        <f>IFERROR(IF(ISBLANK(INDEX(KEC_DATA,K$5,1)), "", SUM($J$73:K$73)/SUM($J$80:K$80)*100),0)</f>
        <v/>
      </c>
      <c r="L75" s="136" t="str">
        <f>IFERROR(IF(ISBLANK(INDEX(KEC_DATA,L$5,1)), "", SUM($J$73:L$73)/SUM($J$80:L$80)*100),0)</f>
        <v/>
      </c>
      <c r="M75" s="136" t="str">
        <f>IFERROR(IF(ISBLANK(INDEX(KEC_DATA,M$5,1)), "", SUM($J$73:M$73)/SUM($J$80:M$80)*100),0)</f>
        <v/>
      </c>
      <c r="N75" s="136" t="str">
        <f>IFERROR(IF(ISBLANK(INDEX(KEC_DATA,N$5,1)), "", SUM($J$73:N$73)/SUM($J$80:N$80)*100),0)</f>
        <v/>
      </c>
      <c r="O75" s="136" t="str">
        <f>IFERROR(IF(ISBLANK(INDEX(KEC_DATA,O$5,1)), "", SUM($J$73:O$73)/SUM($J$80:O$80)*100),0)</f>
        <v/>
      </c>
      <c r="P75" s="119"/>
      <c r="Q75" s="40"/>
    </row>
    <row r="76" spans="1:17" s="13" customFormat="1" ht="17.25" customHeight="1">
      <c r="A76" s="3"/>
      <c r="C76" s="73" t="s">
        <v>68</v>
      </c>
      <c r="D76" s="104" t="str">
        <f t="shared" ref="D76:O76" si="44">IFERROR(IF(ISBLANK(INDEX(KEC_DATA,D$5,1)), "", D$77/D$80*100),0)</f>
        <v/>
      </c>
      <c r="E76" s="104" t="str">
        <f t="shared" si="44"/>
        <v/>
      </c>
      <c r="F76" s="104" t="str">
        <f t="shared" si="44"/>
        <v/>
      </c>
      <c r="G76" s="104" t="str">
        <f t="shared" si="44"/>
        <v/>
      </c>
      <c r="H76" s="104" t="str">
        <f t="shared" si="44"/>
        <v/>
      </c>
      <c r="I76" s="104" t="str">
        <f t="shared" si="44"/>
        <v/>
      </c>
      <c r="J76" s="104" t="str">
        <f t="shared" si="44"/>
        <v/>
      </c>
      <c r="K76" s="104" t="str">
        <f t="shared" si="44"/>
        <v/>
      </c>
      <c r="L76" s="104" t="str">
        <f t="shared" si="44"/>
        <v/>
      </c>
      <c r="M76" s="104" t="str">
        <f t="shared" si="44"/>
        <v/>
      </c>
      <c r="N76" s="104" t="str">
        <f t="shared" si="44"/>
        <v/>
      </c>
      <c r="O76" s="106" t="str">
        <f t="shared" si="44"/>
        <v/>
      </c>
      <c r="P76" s="88"/>
      <c r="Q76" s="40"/>
    </row>
    <row r="77" spans="1:17" s="13" customFormat="1" ht="17.25" customHeight="1" thickBot="1">
      <c r="A77" s="3"/>
      <c r="C77" s="60" t="s">
        <v>39</v>
      </c>
      <c r="D77" s="95" t="str">
        <f t="shared" ref="D77:O77" si="45">IF(ISBLANK(INDEX(KEC_DATA,D$5,1)),"",(INDEX(KEC_DATA,D$5,36)))</f>
        <v/>
      </c>
      <c r="E77" s="95" t="str">
        <f t="shared" si="45"/>
        <v/>
      </c>
      <c r="F77" s="95" t="str">
        <f t="shared" si="45"/>
        <v/>
      </c>
      <c r="G77" s="95" t="str">
        <f t="shared" si="45"/>
        <v/>
      </c>
      <c r="H77" s="95" t="str">
        <f t="shared" si="45"/>
        <v/>
      </c>
      <c r="I77" s="95" t="str">
        <f t="shared" si="45"/>
        <v/>
      </c>
      <c r="J77" s="95" t="str">
        <f t="shared" si="45"/>
        <v/>
      </c>
      <c r="K77" s="95" t="str">
        <f t="shared" si="45"/>
        <v/>
      </c>
      <c r="L77" s="95" t="str">
        <f t="shared" si="45"/>
        <v/>
      </c>
      <c r="M77" s="95" t="str">
        <f t="shared" si="45"/>
        <v/>
      </c>
      <c r="N77" s="95" t="str">
        <f t="shared" si="45"/>
        <v/>
      </c>
      <c r="O77" s="103" t="str">
        <f t="shared" si="45"/>
        <v/>
      </c>
      <c r="P77" s="111"/>
      <c r="Q77" s="40"/>
    </row>
    <row r="78" spans="1:17" s="15" customFormat="1" ht="20.100000000000001" customHeight="1">
      <c r="A78" s="3"/>
      <c r="C78" s="14"/>
      <c r="D78" s="80"/>
      <c r="E78" s="80"/>
      <c r="F78" s="80"/>
      <c r="G78" s="80"/>
      <c r="H78" s="80"/>
      <c r="I78" s="80"/>
      <c r="J78" s="80"/>
      <c r="K78" s="68"/>
      <c r="L78" s="45"/>
      <c r="M78" s="45"/>
      <c r="N78" s="45"/>
      <c r="O78" s="45"/>
      <c r="P78" s="45"/>
      <c r="Q78" s="40"/>
    </row>
    <row r="79" spans="1:17">
      <c r="C79" s="20" t="s">
        <v>1</v>
      </c>
      <c r="D79" s="107" t="str">
        <f t="shared" ref="D79:O79" si="46">IF(ISBLANK(INDEX(KEC_DATA,D$5,1)),"",(INDEX(KEC_DATA,D$5,2)))</f>
        <v/>
      </c>
      <c r="E79" s="107" t="str">
        <f t="shared" si="46"/>
        <v/>
      </c>
      <c r="F79" s="107" t="str">
        <f t="shared" si="46"/>
        <v/>
      </c>
      <c r="G79" s="107" t="str">
        <f t="shared" si="46"/>
        <v/>
      </c>
      <c r="H79" s="107" t="str">
        <f t="shared" si="46"/>
        <v/>
      </c>
      <c r="I79" s="107" t="str">
        <f t="shared" si="46"/>
        <v/>
      </c>
      <c r="J79" s="107" t="str">
        <f t="shared" si="46"/>
        <v/>
      </c>
      <c r="K79" s="107" t="str">
        <f t="shared" si="46"/>
        <v/>
      </c>
      <c r="L79" s="107" t="str">
        <f t="shared" si="46"/>
        <v/>
      </c>
      <c r="M79" s="107" t="str">
        <f t="shared" si="46"/>
        <v/>
      </c>
      <c r="N79" s="107" t="str">
        <f t="shared" si="46"/>
        <v/>
      </c>
      <c r="O79" s="107" t="str">
        <f t="shared" si="46"/>
        <v/>
      </c>
      <c r="P79" s="120"/>
      <c r="Q79" s="39" t="s">
        <v>21</v>
      </c>
    </row>
    <row r="80" spans="1:17">
      <c r="C80" s="19" t="s">
        <v>9</v>
      </c>
      <c r="D80" s="108" t="str">
        <f t="shared" ref="D80:O80" si="47">IF(ISBLANK(INDEX(KEC_DATA,D$5,1)),"",(INDEX(KEC_DATA,D$5,3)))</f>
        <v/>
      </c>
      <c r="E80" s="108" t="str">
        <f t="shared" si="47"/>
        <v/>
      </c>
      <c r="F80" s="108" t="str">
        <f t="shared" si="47"/>
        <v/>
      </c>
      <c r="G80" s="108" t="str">
        <f t="shared" si="47"/>
        <v/>
      </c>
      <c r="H80" s="108" t="str">
        <f t="shared" si="47"/>
        <v/>
      </c>
      <c r="I80" s="108" t="str">
        <f t="shared" si="47"/>
        <v/>
      </c>
      <c r="J80" s="108" t="str">
        <f t="shared" si="47"/>
        <v/>
      </c>
      <c r="K80" s="108" t="str">
        <f t="shared" si="47"/>
        <v/>
      </c>
      <c r="L80" s="108" t="str">
        <f t="shared" si="47"/>
        <v/>
      </c>
      <c r="M80" s="108" t="str">
        <f t="shared" si="47"/>
        <v/>
      </c>
      <c r="N80" s="108" t="str">
        <f t="shared" si="47"/>
        <v/>
      </c>
      <c r="O80" s="108" t="str">
        <f t="shared" si="47"/>
        <v/>
      </c>
      <c r="P80" s="120"/>
      <c r="Q80" s="39" t="s">
        <v>22</v>
      </c>
    </row>
    <row r="81" spans="2:17" ht="18" customHeight="1">
      <c r="C81" s="37" t="s">
        <v>109</v>
      </c>
      <c r="D81" s="65" t="str">
        <f t="shared" ref="D81:O81" si="48">IF(ISBLANK(INDEX(KEC_DATA,D$5,1)),"",(INDEX(KEC_DATA,D$5,4)))</f>
        <v/>
      </c>
      <c r="E81" s="65" t="str">
        <f t="shared" si="48"/>
        <v/>
      </c>
      <c r="F81" s="65" t="str">
        <f t="shared" si="48"/>
        <v/>
      </c>
      <c r="G81" s="65" t="str">
        <f t="shared" si="48"/>
        <v/>
      </c>
      <c r="H81" s="65" t="str">
        <f t="shared" si="48"/>
        <v/>
      </c>
      <c r="I81" s="65" t="str">
        <f t="shared" si="48"/>
        <v/>
      </c>
      <c r="J81" s="65" t="str">
        <f t="shared" si="48"/>
        <v/>
      </c>
      <c r="K81" s="65" t="str">
        <f t="shared" si="48"/>
        <v/>
      </c>
      <c r="L81" s="65" t="str">
        <f t="shared" si="48"/>
        <v/>
      </c>
      <c r="M81" s="65" t="str">
        <f t="shared" si="48"/>
        <v/>
      </c>
      <c r="N81" s="65" t="str">
        <f t="shared" si="48"/>
        <v/>
      </c>
      <c r="O81" s="65" t="str">
        <f t="shared" si="48"/>
        <v/>
      </c>
      <c r="P81" s="121"/>
      <c r="Q81" s="39" t="s">
        <v>23</v>
      </c>
    </row>
    <row r="82" spans="2:17" s="9" customFormat="1" ht="19.5" customHeight="1">
      <c r="B82" s="70" t="s">
        <v>63</v>
      </c>
      <c r="C82" s="8" t="s">
        <v>3</v>
      </c>
      <c r="D82" s="81" t="str">
        <f t="shared" ref="D82:O82" si="49">IF(ISBLANK(INDEX(KEC_DATA,D$5,1)),"",(INDEX(KEC_DATA,D$5,5)+INDEX(KEC_DATA,D$5,6)))</f>
        <v/>
      </c>
      <c r="E82" s="81" t="str">
        <f t="shared" si="49"/>
        <v/>
      </c>
      <c r="F82" s="81" t="str">
        <f t="shared" si="49"/>
        <v/>
      </c>
      <c r="G82" s="81" t="str">
        <f t="shared" si="49"/>
        <v/>
      </c>
      <c r="H82" s="81" t="str">
        <f t="shared" si="49"/>
        <v/>
      </c>
      <c r="I82" s="81" t="str">
        <f t="shared" si="49"/>
        <v/>
      </c>
      <c r="J82" s="81" t="str">
        <f t="shared" si="49"/>
        <v/>
      </c>
      <c r="K82" s="81" t="str">
        <f t="shared" si="49"/>
        <v/>
      </c>
      <c r="L82" s="81" t="str">
        <f t="shared" si="49"/>
        <v/>
      </c>
      <c r="M82" s="81" t="str">
        <f t="shared" si="49"/>
        <v/>
      </c>
      <c r="N82" s="81" t="str">
        <f t="shared" si="49"/>
        <v/>
      </c>
      <c r="O82" s="81" t="str">
        <f t="shared" si="49"/>
        <v/>
      </c>
      <c r="P82" s="122"/>
      <c r="Q82" s="39" t="s">
        <v>24</v>
      </c>
    </row>
    <row r="83" spans="2:17" s="10" customFormat="1" ht="19.5" customHeight="1">
      <c r="B83" s="70" t="s">
        <v>63</v>
      </c>
      <c r="C83" s="21" t="s">
        <v>4</v>
      </c>
      <c r="D83" s="125" t="str">
        <f t="shared" ref="D83:O83" si="50">IFERROR(IF(ISBLANK(INDEX(KEC_DATA,D$5,1)),"", D$82/D$80*100),0)</f>
        <v/>
      </c>
      <c r="E83" s="125" t="str">
        <f t="shared" si="50"/>
        <v/>
      </c>
      <c r="F83" s="125" t="str">
        <f t="shared" si="50"/>
        <v/>
      </c>
      <c r="G83" s="125" t="str">
        <f t="shared" si="50"/>
        <v/>
      </c>
      <c r="H83" s="125" t="str">
        <f t="shared" si="50"/>
        <v/>
      </c>
      <c r="I83" s="125" t="str">
        <f t="shared" si="50"/>
        <v/>
      </c>
      <c r="J83" s="125" t="str">
        <f t="shared" si="50"/>
        <v/>
      </c>
      <c r="K83" s="125" t="str">
        <f t="shared" si="50"/>
        <v/>
      </c>
      <c r="L83" s="125" t="str">
        <f t="shared" si="50"/>
        <v/>
      </c>
      <c r="M83" s="125" t="str">
        <f t="shared" si="50"/>
        <v/>
      </c>
      <c r="N83" s="125" t="str">
        <f t="shared" si="50"/>
        <v/>
      </c>
      <c r="O83" s="125" t="str">
        <f t="shared" si="50"/>
        <v/>
      </c>
      <c r="P83" s="123"/>
      <c r="Q83" s="43"/>
    </row>
    <row r="84" spans="2:17" ht="27.6" customHeight="1"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124"/>
    </row>
    <row r="85" spans="2:17">
      <c r="C85" s="71" t="s">
        <v>64</v>
      </c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124"/>
    </row>
    <row r="86" spans="2:17">
      <c r="B86" s="71" t="s">
        <v>61</v>
      </c>
      <c r="C86" s="8" t="s">
        <v>3</v>
      </c>
      <c r="D86" s="82" t="str">
        <f t="shared" ref="D86:O86" si="51">IF(ISBLANK(INDEX(KEC_DATA,D$5,1)),"",(INDEX(KEC_DATA,D$5,5)))</f>
        <v/>
      </c>
      <c r="E86" s="82" t="str">
        <f t="shared" si="51"/>
        <v/>
      </c>
      <c r="F86" s="82" t="str">
        <f t="shared" si="51"/>
        <v/>
      </c>
      <c r="G86" s="82" t="str">
        <f t="shared" si="51"/>
        <v/>
      </c>
      <c r="H86" s="82" t="str">
        <f t="shared" si="51"/>
        <v/>
      </c>
      <c r="I86" s="82" t="str">
        <f t="shared" si="51"/>
        <v/>
      </c>
      <c r="J86" s="82" t="str">
        <f t="shared" si="51"/>
        <v/>
      </c>
      <c r="K86" s="82" t="str">
        <f t="shared" si="51"/>
        <v/>
      </c>
      <c r="L86" s="82" t="str">
        <f t="shared" si="51"/>
        <v/>
      </c>
      <c r="M86" s="82" t="str">
        <f t="shared" si="51"/>
        <v/>
      </c>
      <c r="N86" s="82" t="str">
        <f t="shared" si="51"/>
        <v/>
      </c>
      <c r="O86" s="82" t="str">
        <f t="shared" si="51"/>
        <v/>
      </c>
      <c r="P86" s="122"/>
    </row>
    <row r="87" spans="2:17">
      <c r="B87" s="71" t="s">
        <v>62</v>
      </c>
      <c r="C87" s="8" t="s">
        <v>3</v>
      </c>
      <c r="D87" s="82" t="str">
        <f t="shared" ref="D87:O87" si="52">IF(ISBLANK(INDEX(KEC_DATA,D$5,1)),"",(INDEX(KEC_DATA,D$5,6)))</f>
        <v/>
      </c>
      <c r="E87" s="82" t="str">
        <f t="shared" si="52"/>
        <v/>
      </c>
      <c r="F87" s="82" t="str">
        <f t="shared" si="52"/>
        <v/>
      </c>
      <c r="G87" s="82" t="str">
        <f t="shared" si="52"/>
        <v/>
      </c>
      <c r="H87" s="82" t="str">
        <f t="shared" si="52"/>
        <v/>
      </c>
      <c r="I87" s="82" t="str">
        <f t="shared" si="52"/>
        <v/>
      </c>
      <c r="J87" s="82" t="str">
        <f t="shared" si="52"/>
        <v/>
      </c>
      <c r="K87" s="82" t="str">
        <f t="shared" si="52"/>
        <v/>
      </c>
      <c r="L87" s="82" t="str">
        <f t="shared" si="52"/>
        <v/>
      </c>
      <c r="M87" s="82" t="str">
        <f t="shared" si="52"/>
        <v/>
      </c>
      <c r="N87" s="82" t="str">
        <f t="shared" si="52"/>
        <v/>
      </c>
      <c r="O87" s="82" t="str">
        <f t="shared" si="52"/>
        <v/>
      </c>
      <c r="P87" s="122"/>
    </row>
    <row r="88" spans="2:17">
      <c r="B88" s="70" t="s">
        <v>63</v>
      </c>
      <c r="C88" s="8" t="s">
        <v>3</v>
      </c>
      <c r="D88" s="82" t="str">
        <f t="shared" ref="D88:O88" si="53">IF(ISBLANK(INDEX(KEC_DATA,D$5,1)),"", D$86+D$87)</f>
        <v/>
      </c>
      <c r="E88" s="82" t="str">
        <f t="shared" si="53"/>
        <v/>
      </c>
      <c r="F88" s="82" t="str">
        <f t="shared" si="53"/>
        <v/>
      </c>
      <c r="G88" s="82" t="str">
        <f t="shared" si="53"/>
        <v/>
      </c>
      <c r="H88" s="82" t="str">
        <f t="shared" si="53"/>
        <v/>
      </c>
      <c r="I88" s="82" t="str">
        <f t="shared" si="53"/>
        <v/>
      </c>
      <c r="J88" s="82" t="str">
        <f t="shared" si="53"/>
        <v/>
      </c>
      <c r="K88" s="82" t="str">
        <f t="shared" si="53"/>
        <v/>
      </c>
      <c r="L88" s="82" t="str">
        <f t="shared" si="53"/>
        <v/>
      </c>
      <c r="M88" s="82" t="str">
        <f t="shared" si="53"/>
        <v/>
      </c>
      <c r="N88" s="82" t="str">
        <f t="shared" si="53"/>
        <v/>
      </c>
      <c r="O88" s="82" t="str">
        <f t="shared" si="53"/>
        <v/>
      </c>
      <c r="P88" s="122"/>
    </row>
    <row r="89" spans="2:17">
      <c r="D89" s="80"/>
      <c r="E89" s="80"/>
      <c r="F89" s="80"/>
      <c r="G89" s="80"/>
      <c r="H89" s="80"/>
      <c r="I89" s="80"/>
      <c r="J89" s="80"/>
      <c r="K89" s="80"/>
      <c r="L89" s="80"/>
    </row>
    <row r="90" spans="2:17">
      <c r="B90" s="72" t="s">
        <v>61</v>
      </c>
      <c r="C90" s="8" t="s">
        <v>65</v>
      </c>
      <c r="D90" s="82" t="str">
        <f t="shared" ref="D90:O90" si="54">IF(ISBLANK(INDEX(KEC_DATA,D$5,1)),"",(INDEX(KEC_DATA,D$5,37)))</f>
        <v/>
      </c>
      <c r="E90" s="82" t="str">
        <f t="shared" si="54"/>
        <v/>
      </c>
      <c r="F90" s="82" t="str">
        <f t="shared" si="54"/>
        <v/>
      </c>
      <c r="G90" s="82" t="str">
        <f t="shared" si="54"/>
        <v/>
      </c>
      <c r="H90" s="82" t="str">
        <f t="shared" si="54"/>
        <v/>
      </c>
      <c r="I90" s="82" t="str">
        <f t="shared" si="54"/>
        <v/>
      </c>
      <c r="J90" s="82" t="str">
        <f t="shared" si="54"/>
        <v/>
      </c>
      <c r="K90" s="82" t="str">
        <f t="shared" si="54"/>
        <v/>
      </c>
      <c r="L90" s="82" t="str">
        <f t="shared" si="54"/>
        <v/>
      </c>
      <c r="M90" s="82" t="str">
        <f t="shared" si="54"/>
        <v/>
      </c>
      <c r="N90" s="82" t="str">
        <f t="shared" si="54"/>
        <v/>
      </c>
      <c r="O90" s="82" t="str">
        <f t="shared" si="54"/>
        <v/>
      </c>
      <c r="P90" s="122"/>
    </row>
    <row r="91" spans="2:17">
      <c r="B91" s="72" t="s">
        <v>61</v>
      </c>
      <c r="C91" s="8" t="s">
        <v>66</v>
      </c>
      <c r="D91" s="82" t="str">
        <f t="shared" ref="D91:O91" si="55">IF(ISBLANK(INDEX(KEC_DATA,D$5,1)),"",(INDEX(KEC_DATA,D$5,7)))</f>
        <v/>
      </c>
      <c r="E91" s="82" t="str">
        <f t="shared" si="55"/>
        <v/>
      </c>
      <c r="F91" s="82" t="str">
        <f t="shared" si="55"/>
        <v/>
      </c>
      <c r="G91" s="82" t="str">
        <f t="shared" si="55"/>
        <v/>
      </c>
      <c r="H91" s="82" t="str">
        <f t="shared" si="55"/>
        <v/>
      </c>
      <c r="I91" s="82" t="str">
        <f t="shared" si="55"/>
        <v/>
      </c>
      <c r="J91" s="82" t="str">
        <f t="shared" si="55"/>
        <v/>
      </c>
      <c r="K91" s="82" t="str">
        <f t="shared" si="55"/>
        <v/>
      </c>
      <c r="L91" s="82" t="str">
        <f t="shared" si="55"/>
        <v/>
      </c>
      <c r="M91" s="82" t="str">
        <f t="shared" si="55"/>
        <v/>
      </c>
      <c r="N91" s="82" t="str">
        <f t="shared" si="55"/>
        <v/>
      </c>
      <c r="O91" s="82" t="str">
        <f t="shared" si="55"/>
        <v/>
      </c>
      <c r="P91" s="122"/>
    </row>
    <row r="92" spans="2:17">
      <c r="C92" s="77" t="s">
        <v>67</v>
      </c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124"/>
    </row>
    <row r="93" spans="2:17" ht="24">
      <c r="C93" s="78" t="s">
        <v>71</v>
      </c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124"/>
    </row>
    <row r="94" spans="2:17"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</row>
  </sheetData>
  <mergeCells count="6">
    <mergeCell ref="C21:C22"/>
    <mergeCell ref="G21:O21"/>
    <mergeCell ref="C37:C38"/>
    <mergeCell ref="G37:O37"/>
    <mergeCell ref="C50:C51"/>
    <mergeCell ref="G50:O50"/>
  </mergeCells>
  <pageMargins left="0.15748031496062992" right="3.937007874015748E-2" top="0.31496062992125984" bottom="0.31496062992125984" header="0.31496062992125984" footer="0.15748031496062992"/>
  <pageSetup paperSize="9" scale="55" orientation="landscape" r:id="rId1"/>
  <headerFooter>
    <oddFooter>&amp;RPage &amp;P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S94"/>
  <sheetViews>
    <sheetView showGridLines="0" zoomScaleNormal="100" workbookViewId="0">
      <pane xSplit="2" ySplit="7" topLeftCell="C68" activePane="bottomRight" state="frozen"/>
      <selection activeCell="I39" sqref="I39"/>
      <selection pane="topRight" activeCell="I39" sqref="I39"/>
      <selection pane="bottomLeft" activeCell="I39" sqref="I39"/>
      <selection pane="bottomRight" activeCell="G14" sqref="G14"/>
    </sheetView>
  </sheetViews>
  <sheetFormatPr defaultColWidth="9" defaultRowHeight="15" outlineLevelRow="1"/>
  <cols>
    <col min="1" max="1" width="2" style="1" customWidth="1" collapsed="1"/>
    <col min="2" max="2" width="7.140625" style="1" customWidth="1" collapsed="1"/>
    <col min="3" max="3" width="46" style="1" customWidth="1" collapsed="1"/>
    <col min="4" max="6" width="10.28515625" style="1" customWidth="1" collapsed="1"/>
    <col min="7" max="7" width="11.28515625" style="1" customWidth="1" collapsed="1"/>
    <col min="8" max="8" width="11.7109375" style="1" customWidth="1" collapsed="1"/>
    <col min="9" max="9" width="11.42578125" style="1" customWidth="1" collapsed="1"/>
    <col min="10" max="10" width="9.140625" style="1" customWidth="1" collapsed="1"/>
    <col min="11" max="13" width="8.42578125" style="1" bestFit="1" customWidth="1" collapsed="1"/>
    <col min="14" max="14" width="8.5703125" style="1" bestFit="1" customWidth="1" collapsed="1"/>
    <col min="15" max="15" width="9.42578125" style="1" customWidth="1" collapsed="1"/>
    <col min="16" max="16" width="3.7109375" style="5" customWidth="1" collapsed="1"/>
    <col min="17" max="17" width="27.85546875" style="39" customWidth="1" collapsed="1"/>
    <col min="18" max="16384" width="9" style="1" collapsed="1"/>
  </cols>
  <sheetData>
    <row r="1" spans="2:17" ht="4.5" customHeight="1"/>
    <row r="2" spans="2:17" ht="3.75" customHeight="1"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112"/>
    </row>
    <row r="3" spans="2:17" ht="17.25" customHeight="1">
      <c r="C3" s="49" t="s">
        <v>13</v>
      </c>
      <c r="D3" s="49"/>
      <c r="E3" s="49"/>
      <c r="F3" s="49"/>
      <c r="G3" s="49"/>
      <c r="H3" s="49"/>
      <c r="I3" s="49"/>
      <c r="J3" s="49"/>
      <c r="K3" s="50"/>
      <c r="L3" s="49"/>
      <c r="M3" s="49"/>
      <c r="N3" s="49"/>
      <c r="O3" s="51" t="s">
        <v>111</v>
      </c>
      <c r="P3" s="113"/>
    </row>
    <row r="4" spans="2:17" ht="2.25" customHeight="1">
      <c r="C4" s="17"/>
      <c r="D4" s="17"/>
      <c r="E4" s="17"/>
      <c r="F4" s="17"/>
      <c r="G4" s="16"/>
      <c r="H4" s="16"/>
      <c r="I4" s="16"/>
      <c r="J4" s="16"/>
      <c r="K4" s="16"/>
      <c r="L4" s="16"/>
      <c r="M4" s="16"/>
      <c r="N4" s="16"/>
      <c r="O4" s="16"/>
      <c r="P4" s="112"/>
    </row>
    <row r="5" spans="2:17" ht="13.5" hidden="1" customHeight="1">
      <c r="C5" s="2"/>
      <c r="D5" s="105">
        <v>1</v>
      </c>
      <c r="E5" s="105">
        <v>2</v>
      </c>
      <c r="F5" s="105">
        <v>3</v>
      </c>
      <c r="G5" s="105">
        <v>4</v>
      </c>
      <c r="H5" s="105">
        <v>5</v>
      </c>
      <c r="I5" s="105">
        <v>6</v>
      </c>
      <c r="J5" s="105">
        <v>7</v>
      </c>
      <c r="K5" s="105">
        <v>8</v>
      </c>
      <c r="L5" s="105">
        <v>9</v>
      </c>
      <c r="M5" s="105">
        <v>10</v>
      </c>
      <c r="N5" s="105">
        <v>11</v>
      </c>
      <c r="O5" s="105">
        <v>12</v>
      </c>
      <c r="P5" s="114"/>
    </row>
    <row r="6" spans="2:17" ht="20.25" customHeight="1" thickBot="1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6"/>
    </row>
    <row r="7" spans="2:17" s="15" customFormat="1" ht="16.5" thickBot="1">
      <c r="C7" s="52" t="s">
        <v>2</v>
      </c>
      <c r="D7" s="36">
        <f t="shared" ref="D7:O7" si="0">INDEX(MONTH_LABEL,1,D$5)</f>
        <v>0</v>
      </c>
      <c r="E7" s="36">
        <f t="shared" si="0"/>
        <v>0</v>
      </c>
      <c r="F7" s="36">
        <f t="shared" si="0"/>
        <v>0</v>
      </c>
      <c r="G7" s="36">
        <f t="shared" si="0"/>
        <v>0</v>
      </c>
      <c r="H7" s="36">
        <f t="shared" si="0"/>
        <v>0</v>
      </c>
      <c r="I7" s="36">
        <f t="shared" si="0"/>
        <v>0</v>
      </c>
      <c r="J7" s="36">
        <f t="shared" si="0"/>
        <v>0</v>
      </c>
      <c r="K7" s="36">
        <f t="shared" si="0"/>
        <v>0</v>
      </c>
      <c r="L7" s="36">
        <f t="shared" si="0"/>
        <v>0</v>
      </c>
      <c r="M7" s="36">
        <f t="shared" si="0"/>
        <v>0</v>
      </c>
      <c r="N7" s="36">
        <f t="shared" si="0"/>
        <v>0</v>
      </c>
      <c r="O7" s="36">
        <f t="shared" si="0"/>
        <v>0</v>
      </c>
      <c r="P7" s="115"/>
      <c r="Q7" s="40"/>
    </row>
    <row r="8" spans="2:17" s="12" customFormat="1">
      <c r="B8" s="76" t="s">
        <v>61</v>
      </c>
      <c r="C8" s="53" t="s">
        <v>31</v>
      </c>
      <c r="D8" s="87" t="str">
        <f t="shared" ref="D8:O8" si="1">IF(ISBLANK(INDEX(KPL_DATA,D$5,1)), "", D9+D10)</f>
        <v/>
      </c>
      <c r="E8" s="87" t="str">
        <f t="shared" si="1"/>
        <v/>
      </c>
      <c r="F8" s="87" t="str">
        <f t="shared" si="1"/>
        <v/>
      </c>
      <c r="G8" s="87" t="str">
        <f t="shared" si="1"/>
        <v/>
      </c>
      <c r="H8" s="87" t="str">
        <f t="shared" si="1"/>
        <v/>
      </c>
      <c r="I8" s="87" t="str">
        <f t="shared" si="1"/>
        <v/>
      </c>
      <c r="J8" s="87" t="str">
        <f t="shared" si="1"/>
        <v/>
      </c>
      <c r="K8" s="87" t="str">
        <f t="shared" si="1"/>
        <v/>
      </c>
      <c r="L8" s="87" t="str">
        <f t="shared" si="1"/>
        <v/>
      </c>
      <c r="M8" s="87" t="str">
        <f t="shared" si="1"/>
        <v/>
      </c>
      <c r="N8" s="87" t="str">
        <f t="shared" si="1"/>
        <v/>
      </c>
      <c r="O8" s="87" t="str">
        <f t="shared" si="1"/>
        <v/>
      </c>
      <c r="P8" s="116"/>
      <c r="Q8" s="41" t="s">
        <v>25</v>
      </c>
    </row>
    <row r="9" spans="2:17" s="11" customFormat="1" ht="15" customHeight="1">
      <c r="B9" s="76" t="s">
        <v>61</v>
      </c>
      <c r="C9" s="54" t="s">
        <v>5</v>
      </c>
      <c r="D9" s="90" t="str">
        <f t="shared" ref="D9:O9" si="2">IFERROR(IF(ISBLANK(INDEX(KPL_DATA,D$5,1)), "", (INDEX(KPL_DATA,D$5,37))/D$80*100),0)</f>
        <v/>
      </c>
      <c r="E9" s="90" t="str">
        <f t="shared" si="2"/>
        <v/>
      </c>
      <c r="F9" s="90" t="str">
        <f t="shared" si="2"/>
        <v/>
      </c>
      <c r="G9" s="90" t="str">
        <f t="shared" si="2"/>
        <v/>
      </c>
      <c r="H9" s="90" t="str">
        <f t="shared" si="2"/>
        <v/>
      </c>
      <c r="I9" s="90" t="str">
        <f t="shared" si="2"/>
        <v/>
      </c>
      <c r="J9" s="90" t="str">
        <f t="shared" si="2"/>
        <v/>
      </c>
      <c r="K9" s="90" t="str">
        <f t="shared" si="2"/>
        <v/>
      </c>
      <c r="L9" s="90" t="str">
        <f t="shared" si="2"/>
        <v/>
      </c>
      <c r="M9" s="90" t="str">
        <f t="shared" si="2"/>
        <v/>
      </c>
      <c r="N9" s="90" t="str">
        <f t="shared" si="2"/>
        <v/>
      </c>
      <c r="O9" s="90" t="str">
        <f t="shared" si="2"/>
        <v/>
      </c>
      <c r="P9" s="109"/>
      <c r="Q9" s="41" t="s">
        <v>14</v>
      </c>
    </row>
    <row r="10" spans="2:17" s="11" customFormat="1" ht="15" customHeight="1" thickBot="1">
      <c r="B10" s="76" t="s">
        <v>61</v>
      </c>
      <c r="C10" s="55" t="s">
        <v>0</v>
      </c>
      <c r="D10" s="94" t="str">
        <f t="shared" ref="D10:O10" si="3">IFERROR(IF(ISBLANK(INDEX(KPL_DATA,D$5,1)), "", (INDEX(KPL_DATA,D$5,7))/D$80*100),0)</f>
        <v/>
      </c>
      <c r="E10" s="94" t="str">
        <f t="shared" si="3"/>
        <v/>
      </c>
      <c r="F10" s="94" t="str">
        <f t="shared" si="3"/>
        <v/>
      </c>
      <c r="G10" s="94" t="str">
        <f t="shared" si="3"/>
        <v/>
      </c>
      <c r="H10" s="94" t="str">
        <f t="shared" si="3"/>
        <v/>
      </c>
      <c r="I10" s="94" t="str">
        <f t="shared" si="3"/>
        <v/>
      </c>
      <c r="J10" s="94" t="str">
        <f t="shared" si="3"/>
        <v/>
      </c>
      <c r="K10" s="94" t="str">
        <f t="shared" si="3"/>
        <v/>
      </c>
      <c r="L10" s="94" t="str">
        <f t="shared" si="3"/>
        <v/>
      </c>
      <c r="M10" s="94" t="str">
        <f t="shared" si="3"/>
        <v/>
      </c>
      <c r="N10" s="94" t="str">
        <f t="shared" si="3"/>
        <v/>
      </c>
      <c r="O10" s="94" t="str">
        <f t="shared" si="3"/>
        <v/>
      </c>
      <c r="P10" s="109"/>
      <c r="Q10" s="41" t="s">
        <v>14</v>
      </c>
    </row>
    <row r="11" spans="2:17" s="5" customFormat="1" ht="21" customHeight="1">
      <c r="C11" s="6"/>
      <c r="D11" s="92"/>
      <c r="E11" s="92"/>
      <c r="F11" s="92"/>
      <c r="G11" s="92"/>
      <c r="H11" s="7"/>
      <c r="I11" s="7"/>
      <c r="J11" s="7"/>
      <c r="K11" s="7"/>
      <c r="L11" s="7"/>
      <c r="M11" s="7"/>
      <c r="N11" s="7"/>
      <c r="O11" s="7"/>
      <c r="P11" s="7"/>
      <c r="Q11" s="39"/>
    </row>
    <row r="12" spans="2:17" ht="15" customHeight="1" thickBot="1">
      <c r="D12" s="92"/>
      <c r="E12" s="92"/>
      <c r="F12" s="92"/>
      <c r="G12" s="92"/>
    </row>
    <row r="13" spans="2:17" s="13" customFormat="1" ht="16.5" thickBot="1">
      <c r="C13" s="52" t="s">
        <v>8</v>
      </c>
      <c r="D13" s="36">
        <f t="shared" ref="D13:O13" si="4">INDEX(MONTH_LABEL,1,D$5)</f>
        <v>0</v>
      </c>
      <c r="E13" s="36">
        <f t="shared" si="4"/>
        <v>0</v>
      </c>
      <c r="F13" s="36">
        <f t="shared" si="4"/>
        <v>0</v>
      </c>
      <c r="G13" s="36">
        <f t="shared" si="4"/>
        <v>0</v>
      </c>
      <c r="H13" s="36">
        <f t="shared" si="4"/>
        <v>0</v>
      </c>
      <c r="I13" s="36">
        <f t="shared" si="4"/>
        <v>0</v>
      </c>
      <c r="J13" s="36">
        <f t="shared" si="4"/>
        <v>0</v>
      </c>
      <c r="K13" s="36">
        <f t="shared" si="4"/>
        <v>0</v>
      </c>
      <c r="L13" s="36">
        <f t="shared" si="4"/>
        <v>0</v>
      </c>
      <c r="M13" s="36">
        <f t="shared" si="4"/>
        <v>0</v>
      </c>
      <c r="N13" s="36">
        <f t="shared" si="4"/>
        <v>0</v>
      </c>
      <c r="O13" s="36">
        <f t="shared" si="4"/>
        <v>0</v>
      </c>
      <c r="P13" s="115"/>
      <c r="Q13" s="40"/>
    </row>
    <row r="14" spans="2:17" s="12" customFormat="1">
      <c r="B14" s="76" t="s">
        <v>61</v>
      </c>
      <c r="C14" s="53" t="s">
        <v>32</v>
      </c>
      <c r="D14" s="87" t="str">
        <f t="shared" ref="D14:O14" si="5">IF(ISBLANK(INDEX(KPL_DATA,D$5,1)), "", D15+D16)</f>
        <v/>
      </c>
      <c r="E14" s="87" t="str">
        <f t="shared" si="5"/>
        <v/>
      </c>
      <c r="F14" s="87" t="str">
        <f t="shared" si="5"/>
        <v/>
      </c>
      <c r="G14" s="87" t="str">
        <f t="shared" si="5"/>
        <v/>
      </c>
      <c r="H14" s="87" t="str">
        <f t="shared" si="5"/>
        <v/>
      </c>
      <c r="I14" s="87" t="str">
        <f t="shared" si="5"/>
        <v/>
      </c>
      <c r="J14" s="87" t="str">
        <f t="shared" si="5"/>
        <v/>
      </c>
      <c r="K14" s="87" t="str">
        <f t="shared" si="5"/>
        <v/>
      </c>
      <c r="L14" s="87" t="str">
        <f t="shared" si="5"/>
        <v/>
      </c>
      <c r="M14" s="87" t="str">
        <f t="shared" si="5"/>
        <v/>
      </c>
      <c r="N14" s="87" t="str">
        <f t="shared" si="5"/>
        <v/>
      </c>
      <c r="O14" s="87" t="str">
        <f t="shared" si="5"/>
        <v/>
      </c>
      <c r="P14" s="116"/>
      <c r="Q14" s="41" t="s">
        <v>25</v>
      </c>
    </row>
    <row r="15" spans="2:17" s="11" customFormat="1" ht="15" customHeight="1">
      <c r="B15" s="76" t="s">
        <v>61</v>
      </c>
      <c r="C15" s="54" t="s">
        <v>5</v>
      </c>
      <c r="D15" s="90" t="str">
        <f ca="1">IFERROR(IF(ISBLANK(INDEX(KPL_DATA,D$5,1)), "",SUM(OFFSET(KPL_DATA,0,37-1,D$5,1))/SUM($D$80:D$80)*100),0)</f>
        <v/>
      </c>
      <c r="E15" s="90" t="str">
        <f ca="1">IFERROR(IF(ISBLANK(INDEX(KPL_DATA,E$5,1)), "",SUM(OFFSET(KPL_DATA,0,37-1,E$5,1))/SUM($D$80:E$80)*100),0)</f>
        <v/>
      </c>
      <c r="F15" s="90" t="str">
        <f ca="1">IFERROR(IF(ISBLANK(INDEX(KPL_DATA,F$5,1)), "",SUM(OFFSET(KPL_DATA,0,37-1,F$5,1))/SUM($D$80:F$80)*100),0)</f>
        <v/>
      </c>
      <c r="G15" s="90" t="str">
        <f ca="1">IFERROR(IF(ISBLANK(INDEX(KPL_DATA,G$5,1)), "",SUM(OFFSET(KPL_DATA,0,37-1,G$5,1))/SUM($D$80:G$80)*100),0)</f>
        <v/>
      </c>
      <c r="H15" s="90" t="str">
        <f ca="1">IFERROR(IF(ISBLANK(INDEX(KPL_DATA,H$5,1)), "",SUM(OFFSET(KPL_DATA,0,37-1,H$5,1))/SUM($D$80:H$80)*100),0)</f>
        <v/>
      </c>
      <c r="I15" s="90" t="str">
        <f ca="1">IFERROR(IF(ISBLANK(INDEX(KPL_DATA,I$5,1)), "",SUM(OFFSET(KPL_DATA,0,37-1,I$5,1))/SUM($D$80:I$80)*100),0)</f>
        <v/>
      </c>
      <c r="J15" s="134" t="str">
        <f ca="1">IFERROR(IF(ISBLANK(INDEX(KPL_DATA,J$5,1)), "",SUM(OFFSET(KPL_DATA,6,37-1,J$5-6,1))/SUM($J$80:J$80)*100),0)</f>
        <v/>
      </c>
      <c r="K15" s="134" t="str">
        <f ca="1">IFERROR(IF(ISBLANK(INDEX(KPL_DATA,K$5,1)), "",SUM(OFFSET(KPL_DATA,6,37-1,K$5-6,1))/SUM($J$80:K$80)*100),0)</f>
        <v/>
      </c>
      <c r="L15" s="134" t="str">
        <f ca="1">IFERROR(IF(ISBLANK(INDEX(KPL_DATA,L$5,1)), "",SUM(OFFSET(KPL_DATA,6,37-1,L$5-6,1))/SUM($J$80:L$80)*100),0)</f>
        <v/>
      </c>
      <c r="M15" s="134" t="str">
        <f ca="1">IFERROR(IF(ISBLANK(INDEX(KPL_DATA,M$5,1)), "",SUM(OFFSET(KPL_DATA,6,37-1,M$5-6,1))/SUM($J$80:M$80)*100),0)</f>
        <v/>
      </c>
      <c r="N15" s="134" t="str">
        <f ca="1">IFERROR(IF(ISBLANK(INDEX(KPL_DATA,N$5,1)), "",SUM(OFFSET(KPL_DATA,6,37-1,N$5-6,1))/SUM($J$80:N$80)*100),0)</f>
        <v/>
      </c>
      <c r="O15" s="134" t="str">
        <f ca="1">IFERROR(IF(ISBLANK(INDEX(KPL_DATA,O$5,1)), "",SUM(OFFSET(KPL_DATA,6,37-1,O$5-6,1))/SUM($J$80:O$80)*100),0)</f>
        <v/>
      </c>
      <c r="P15" s="109"/>
      <c r="Q15" s="41" t="s">
        <v>14</v>
      </c>
    </row>
    <row r="16" spans="2:17" s="11" customFormat="1" ht="15" customHeight="1" thickBot="1">
      <c r="B16" s="76" t="s">
        <v>61</v>
      </c>
      <c r="C16" s="55" t="s">
        <v>0</v>
      </c>
      <c r="D16" s="94" t="str">
        <f ca="1">IFERROR(IF(ISBLANK(INDEX(KPL_DATA,D$5,1)), "",SUM(OFFSET(KPL_DATA,0,7-1,D$5,1))/SUM($D$80:D$80)*100),0)</f>
        <v/>
      </c>
      <c r="E16" s="94" t="str">
        <f ca="1">IFERROR(IF(ISBLANK(INDEX(KPL_DATA,E$5,1)), "",SUM(OFFSET(KPL_DATA,0,7-1,E$5,1))/SUM($D$80:E$80)*100),0)</f>
        <v/>
      </c>
      <c r="F16" s="94" t="str">
        <f ca="1">IFERROR(IF(ISBLANK(INDEX(KPL_DATA,F$5,1)), "",SUM(OFFSET(KPL_DATA,0,7-1,F$5,1))/SUM($D$80:F$80)*100),0)</f>
        <v/>
      </c>
      <c r="G16" s="94" t="str">
        <f ca="1">IFERROR(IF(ISBLANK(INDEX(KPL_DATA,G$5,1)), "",SUM(OFFSET(KPL_DATA,0,7-1,G$5,1))/SUM($D$80:G$80)*100),0)</f>
        <v/>
      </c>
      <c r="H16" s="94" t="str">
        <f ca="1">IFERROR(IF(ISBLANK(INDEX(KPL_DATA,H$5,1)), "",SUM(OFFSET(KPL_DATA,0,7-1,H$5,1))/SUM($D$80:H$80)*100),0)</f>
        <v/>
      </c>
      <c r="I16" s="94" t="str">
        <f ca="1">IFERROR(IF(ISBLANK(INDEX(KPL_DATA,I$5,1)), "",SUM(OFFSET(KPL_DATA,0,7-1,I$5,1))/SUM($D$80:I$80)*100),0)</f>
        <v/>
      </c>
      <c r="J16" s="135" t="str">
        <f ca="1">IFERROR(IF(ISBLANK(INDEX(KPL_DATA,J$5,1)), "",SUM(OFFSET(KPL_DATA,6,7-1,J$5-6,1))/SUM($J$80:J$80)*100),0)</f>
        <v/>
      </c>
      <c r="K16" s="135" t="str">
        <f ca="1">IFERROR(IF(ISBLANK(INDEX(KPL_DATA,K$5,1)), "",SUM(OFFSET(KPL_DATA,6,7-1,K$5-6,1))/SUM($J$80:K$80)*100),0)</f>
        <v/>
      </c>
      <c r="L16" s="135" t="str">
        <f ca="1">IFERROR(IF(ISBLANK(INDEX(KPL_DATA,L$5,1)), "",SUM(OFFSET(KPL_DATA,6,7-1,L$5-6,1))/SUM($J$80:L$80)*100),0)</f>
        <v/>
      </c>
      <c r="M16" s="135" t="str">
        <f ca="1">IFERROR(IF(ISBLANK(INDEX(KPL_DATA,M$5,1)), "",SUM(OFFSET(KPL_DATA,6,7-1,M$5-6,1))/SUM($J$80:M$80)*100),0)</f>
        <v/>
      </c>
      <c r="N16" s="135" t="str">
        <f ca="1">IFERROR(IF(ISBLANK(INDEX(KPL_DATA,N$5,1)), "",SUM(OFFSET(KPL_DATA,6,7-1,N$5-6,1))/SUM($J$80:N$80)*100),0)</f>
        <v/>
      </c>
      <c r="O16" s="135" t="str">
        <f ca="1">IFERROR(IF(ISBLANK(INDEX(KPL_DATA,O$5,1)), "",SUM(OFFSET(KPL_DATA,6,7-1,O$5-6,1))/SUM($J$80:O$80)*100),0)</f>
        <v/>
      </c>
      <c r="P16" s="109"/>
      <c r="Q16" s="41" t="s">
        <v>14</v>
      </c>
    </row>
    <row r="17" spans="2:19" ht="8.25" customHeight="1"/>
    <row r="18" spans="2:19" ht="8.25" customHeight="1" thickBot="1"/>
    <row r="19" spans="2:19" ht="8.25" customHeight="1" thickTop="1"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0" spans="2:19" ht="16.5" thickBot="1">
      <c r="B20" s="25"/>
      <c r="C20" s="26" t="s">
        <v>6</v>
      </c>
      <c r="D20" s="26"/>
      <c r="E20" s="26"/>
      <c r="F20" s="26"/>
      <c r="G20" s="27"/>
      <c r="H20" s="27"/>
      <c r="I20" s="27"/>
      <c r="J20" s="27"/>
      <c r="K20" s="27"/>
      <c r="L20" s="27"/>
      <c r="M20" s="27"/>
      <c r="N20" s="27"/>
      <c r="O20" s="27"/>
      <c r="P20" s="28"/>
    </row>
    <row r="21" spans="2:19" ht="16.5" thickBot="1">
      <c r="B21" s="25"/>
      <c r="C21" s="137" t="s">
        <v>18</v>
      </c>
      <c r="D21" s="131"/>
      <c r="E21" s="131"/>
      <c r="F21" s="131"/>
      <c r="G21" s="139"/>
      <c r="H21" s="139"/>
      <c r="I21" s="139"/>
      <c r="J21" s="139"/>
      <c r="K21" s="139"/>
      <c r="L21" s="139"/>
      <c r="M21" s="139"/>
      <c r="N21" s="139"/>
      <c r="O21" s="140"/>
      <c r="P21" s="28"/>
    </row>
    <row r="22" spans="2:19" ht="16.5" thickBot="1">
      <c r="B22" s="25"/>
      <c r="C22" s="138"/>
      <c r="D22" s="36">
        <f t="shared" ref="D22:O22" si="6">INDEX(MONTH_LABEL,1,D$5)</f>
        <v>0</v>
      </c>
      <c r="E22" s="36">
        <f t="shared" si="6"/>
        <v>0</v>
      </c>
      <c r="F22" s="36">
        <f t="shared" si="6"/>
        <v>0</v>
      </c>
      <c r="G22" s="36">
        <f t="shared" si="6"/>
        <v>0</v>
      </c>
      <c r="H22" s="36">
        <f t="shared" si="6"/>
        <v>0</v>
      </c>
      <c r="I22" s="36">
        <f t="shared" si="6"/>
        <v>0</v>
      </c>
      <c r="J22" s="36">
        <f t="shared" si="6"/>
        <v>0</v>
      </c>
      <c r="K22" s="36">
        <f t="shared" si="6"/>
        <v>0</v>
      </c>
      <c r="L22" s="36">
        <f t="shared" si="6"/>
        <v>0</v>
      </c>
      <c r="M22" s="36">
        <f t="shared" si="6"/>
        <v>0</v>
      </c>
      <c r="N22" s="36">
        <f t="shared" si="6"/>
        <v>0</v>
      </c>
      <c r="O22" s="36">
        <f t="shared" si="6"/>
        <v>0</v>
      </c>
      <c r="P22" s="28"/>
    </row>
    <row r="23" spans="2:19" ht="15" customHeight="1">
      <c r="B23" s="85">
        <v>1</v>
      </c>
      <c r="C23" s="56" t="s">
        <v>26</v>
      </c>
      <c r="D23" s="93" t="str">
        <f t="shared" ref="D23:O23" si="7">IF(ISBLANK(INDEX(KPL_DATA,D$5,1)),"",(INDEX(KPL_DATA,D$5,9)))</f>
        <v/>
      </c>
      <c r="E23" s="93" t="str">
        <f t="shared" si="7"/>
        <v/>
      </c>
      <c r="F23" s="93" t="str">
        <f t="shared" si="7"/>
        <v/>
      </c>
      <c r="G23" s="93" t="str">
        <f t="shared" si="7"/>
        <v/>
      </c>
      <c r="H23" s="93" t="str">
        <f t="shared" si="7"/>
        <v/>
      </c>
      <c r="I23" s="93" t="str">
        <f t="shared" si="7"/>
        <v/>
      </c>
      <c r="J23" s="93" t="str">
        <f t="shared" si="7"/>
        <v/>
      </c>
      <c r="K23" s="93" t="str">
        <f t="shared" si="7"/>
        <v/>
      </c>
      <c r="L23" s="93" t="str">
        <f t="shared" si="7"/>
        <v/>
      </c>
      <c r="M23" s="93" t="str">
        <f t="shared" si="7"/>
        <v/>
      </c>
      <c r="N23" s="93" t="str">
        <f t="shared" si="7"/>
        <v/>
      </c>
      <c r="O23" s="93" t="str">
        <f t="shared" si="7"/>
        <v/>
      </c>
      <c r="P23" s="28"/>
      <c r="Q23" s="41" t="s">
        <v>15</v>
      </c>
    </row>
    <row r="24" spans="2:19" ht="15.75">
      <c r="B24" s="85">
        <v>2</v>
      </c>
      <c r="C24" s="57" t="s">
        <v>27</v>
      </c>
      <c r="D24" s="93" t="str">
        <f t="shared" ref="D24:O24" si="8">IF(ISBLANK(INDEX(KPL_DATA,D$5,1)),"",(INDEX(KPL_DATA,D$5,10)))</f>
        <v/>
      </c>
      <c r="E24" s="93" t="str">
        <f t="shared" si="8"/>
        <v/>
      </c>
      <c r="F24" s="93" t="str">
        <f t="shared" si="8"/>
        <v/>
      </c>
      <c r="G24" s="93" t="str">
        <f t="shared" si="8"/>
        <v/>
      </c>
      <c r="H24" s="93" t="str">
        <f t="shared" si="8"/>
        <v/>
      </c>
      <c r="I24" s="93" t="str">
        <f t="shared" si="8"/>
        <v/>
      </c>
      <c r="J24" s="93" t="str">
        <f t="shared" si="8"/>
        <v/>
      </c>
      <c r="K24" s="93" t="str">
        <f t="shared" si="8"/>
        <v/>
      </c>
      <c r="L24" s="93" t="str">
        <f t="shared" si="8"/>
        <v/>
      </c>
      <c r="M24" s="93" t="str">
        <f t="shared" si="8"/>
        <v/>
      </c>
      <c r="N24" s="93" t="str">
        <f t="shared" si="8"/>
        <v/>
      </c>
      <c r="O24" s="93" t="str">
        <f t="shared" si="8"/>
        <v/>
      </c>
      <c r="P24" s="28"/>
      <c r="Q24" s="41" t="s">
        <v>15</v>
      </c>
    </row>
    <row r="25" spans="2:19" ht="15.75">
      <c r="B25" s="85">
        <v>3</v>
      </c>
      <c r="C25" s="58" t="s">
        <v>28</v>
      </c>
      <c r="D25" s="93" t="str">
        <f t="shared" ref="D25:O25" si="9">IF(ISBLANK(INDEX(KPL_DATA,D$5,1)),"",(INDEX(KPL_DATA,D$5,11)))</f>
        <v/>
      </c>
      <c r="E25" s="93" t="str">
        <f t="shared" si="9"/>
        <v/>
      </c>
      <c r="F25" s="93" t="str">
        <f t="shared" si="9"/>
        <v/>
      </c>
      <c r="G25" s="93" t="str">
        <f t="shared" si="9"/>
        <v/>
      </c>
      <c r="H25" s="93" t="str">
        <f t="shared" si="9"/>
        <v/>
      </c>
      <c r="I25" s="93" t="str">
        <f t="shared" si="9"/>
        <v/>
      </c>
      <c r="J25" s="93" t="str">
        <f t="shared" si="9"/>
        <v/>
      </c>
      <c r="K25" s="93" t="str">
        <f t="shared" si="9"/>
        <v/>
      </c>
      <c r="L25" s="93" t="str">
        <f t="shared" si="9"/>
        <v/>
      </c>
      <c r="M25" s="93" t="str">
        <f t="shared" si="9"/>
        <v/>
      </c>
      <c r="N25" s="93" t="str">
        <f t="shared" si="9"/>
        <v/>
      </c>
      <c r="O25" s="93" t="str">
        <f t="shared" si="9"/>
        <v/>
      </c>
      <c r="P25" s="28"/>
      <c r="Q25" s="41" t="s">
        <v>15</v>
      </c>
    </row>
    <row r="26" spans="2:19" ht="16.5" thickBot="1">
      <c r="B26" s="25"/>
      <c r="C26" s="35" t="s">
        <v>12</v>
      </c>
      <c r="D26" s="63" t="str">
        <f t="shared" ref="D26:O26" si="10">IF(ISBLANK(INDEX(KPL_DATA,D$5,1)), "", SUM(D23:D25))</f>
        <v/>
      </c>
      <c r="E26" s="63" t="str">
        <f t="shared" si="10"/>
        <v/>
      </c>
      <c r="F26" s="63" t="str">
        <f t="shared" si="10"/>
        <v/>
      </c>
      <c r="G26" s="63" t="str">
        <f t="shared" si="10"/>
        <v/>
      </c>
      <c r="H26" s="63" t="str">
        <f t="shared" si="10"/>
        <v/>
      </c>
      <c r="I26" s="63" t="str">
        <f t="shared" si="10"/>
        <v/>
      </c>
      <c r="J26" s="63" t="str">
        <f t="shared" si="10"/>
        <v/>
      </c>
      <c r="K26" s="63" t="str">
        <f t="shared" si="10"/>
        <v/>
      </c>
      <c r="L26" s="63" t="str">
        <f t="shared" si="10"/>
        <v/>
      </c>
      <c r="M26" s="63" t="str">
        <f t="shared" si="10"/>
        <v/>
      </c>
      <c r="N26" s="63" t="str">
        <f t="shared" si="10"/>
        <v/>
      </c>
      <c r="O26" s="63" t="str">
        <f t="shared" si="10"/>
        <v/>
      </c>
      <c r="P26" s="28"/>
      <c r="R26" s="47"/>
      <c r="S26" s="47"/>
    </row>
    <row r="27" spans="2:19" ht="15.75">
      <c r="B27" s="25"/>
      <c r="C27" s="33"/>
      <c r="D27" s="33"/>
      <c r="E27" s="33"/>
      <c r="F27" s="33"/>
      <c r="G27" s="79"/>
      <c r="H27" s="79"/>
      <c r="I27" s="34"/>
      <c r="J27" s="34"/>
      <c r="K27" s="34"/>
      <c r="L27" s="34"/>
      <c r="M27" s="34"/>
      <c r="N27" s="34"/>
      <c r="O27" s="34"/>
      <c r="P27" s="28"/>
      <c r="R27" s="47"/>
      <c r="S27" s="47"/>
    </row>
    <row r="28" spans="2:19" ht="23.1" customHeight="1">
      <c r="B28" s="25"/>
      <c r="C28" s="61" t="s">
        <v>33</v>
      </c>
      <c r="D28" s="88" t="str">
        <f t="shared" ref="D28:O28" si="11">IFERROR(IF(ISBLANK(INDEX(KPL_DATA,D$5,1)), "", D$26/D$80*100),0)</f>
        <v/>
      </c>
      <c r="E28" s="88" t="str">
        <f t="shared" si="11"/>
        <v/>
      </c>
      <c r="F28" s="88" t="str">
        <f t="shared" si="11"/>
        <v/>
      </c>
      <c r="G28" s="88" t="str">
        <f t="shared" si="11"/>
        <v/>
      </c>
      <c r="H28" s="88" t="str">
        <f t="shared" si="11"/>
        <v/>
      </c>
      <c r="I28" s="88" t="str">
        <f t="shared" si="11"/>
        <v/>
      </c>
      <c r="J28" s="88" t="str">
        <f t="shared" si="11"/>
        <v/>
      </c>
      <c r="K28" s="88" t="str">
        <f t="shared" si="11"/>
        <v/>
      </c>
      <c r="L28" s="88" t="str">
        <f t="shared" si="11"/>
        <v/>
      </c>
      <c r="M28" s="88" t="str">
        <f t="shared" si="11"/>
        <v/>
      </c>
      <c r="N28" s="88" t="str">
        <f t="shared" si="11"/>
        <v/>
      </c>
      <c r="O28" s="88" t="str">
        <f t="shared" si="11"/>
        <v/>
      </c>
      <c r="P28" s="28"/>
    </row>
    <row r="29" spans="2:19" ht="15.75">
      <c r="B29" s="25"/>
      <c r="C29" s="61" t="s">
        <v>34</v>
      </c>
      <c r="D29" s="88" t="str">
        <f>IFERROR(IF(ISBLANK(INDEX(KPL_DATA,D$5,1)), "", SUM($D$26:D$26)/SUM($D$80:D$80)*100),0)</f>
        <v/>
      </c>
      <c r="E29" s="88" t="str">
        <f>IFERROR(IF(ISBLANK(INDEX(KPL_DATA,E$5,1)), "", SUM($D$26:E$26)/SUM($D$80:E$80)*100),0)</f>
        <v/>
      </c>
      <c r="F29" s="88" t="str">
        <f>IFERROR(IF(ISBLANK(INDEX(KPL_DATA,F$5,1)), "", SUM($D$26:F$26)/SUM($D$80:F$80)*100),0)</f>
        <v/>
      </c>
      <c r="G29" s="88" t="str">
        <f>IFERROR(IF(ISBLANK(INDEX(KPL_DATA,G$5,1)), "", SUM($D$26:G$26)/SUM($D$80:G$80)*100),0)</f>
        <v/>
      </c>
      <c r="H29" s="88" t="str">
        <f>IFERROR(IF(ISBLANK(INDEX(KPL_DATA,H$5,1)), "", SUM($D$26:H$26)/SUM($D$80:H$80)*100),0)</f>
        <v/>
      </c>
      <c r="I29" s="88" t="str">
        <f>IFERROR(IF(ISBLANK(INDEX(KPL_DATA,I$5,1)), "", SUM($D$26:I$26)/SUM($D$80:I$80)*100),0)</f>
        <v/>
      </c>
      <c r="J29" s="136" t="str">
        <f>IFERROR(IF(ISBLANK(INDEX(KPL_DATA,J$5,1)), "", SUM($J$26:J$26)/SUM($J$80:J$80)*100),0)</f>
        <v/>
      </c>
      <c r="K29" s="136" t="str">
        <f>IFERROR(IF(ISBLANK(INDEX(KPL_DATA,K$5,1)), "", SUM($J$26:K$26)/SUM($J$80:K$80)*100),0)</f>
        <v/>
      </c>
      <c r="L29" s="136" t="str">
        <f>IFERROR(IF(ISBLANK(INDEX(KPL_DATA,L$5,1)), "", SUM($J$26:L$26)/SUM($J$80:L$80)*100),0)</f>
        <v/>
      </c>
      <c r="M29" s="136" t="str">
        <f>IFERROR(IF(ISBLANK(INDEX(KPL_DATA,M$5,1)), "", SUM($J$26:M$26)/SUM($J$80:M$80)*100),0)</f>
        <v/>
      </c>
      <c r="N29" s="136" t="str">
        <f>IFERROR(IF(ISBLANK(INDEX(KPL_DATA,N$5,1)), "", SUM($J$26:N$26)/SUM($J$80:N$80)*100),0)</f>
        <v/>
      </c>
      <c r="O29" s="136" t="str">
        <f>IFERROR(IF(ISBLANK(INDEX(KPL_DATA,O$5,1)), "", SUM($J$26:O$26)/SUM($J$80:O$80)*100),0)</f>
        <v/>
      </c>
      <c r="P29" s="28"/>
      <c r="Q29" s="41" t="s">
        <v>16</v>
      </c>
      <c r="R29" s="46"/>
      <c r="S29" s="46"/>
    </row>
    <row r="30" spans="2:19" ht="8.25" customHeight="1" outlineLevel="1" thickBot="1">
      <c r="B30" s="25"/>
      <c r="C30" s="97"/>
      <c r="D30" s="97"/>
      <c r="E30" s="97"/>
      <c r="F30" s="97"/>
      <c r="G30" s="98"/>
      <c r="H30" s="98"/>
      <c r="I30" s="98"/>
      <c r="J30" s="98"/>
      <c r="K30" s="98"/>
      <c r="L30" s="98"/>
      <c r="M30" s="98"/>
      <c r="N30" s="98"/>
      <c r="O30" s="98"/>
      <c r="P30" s="28"/>
    </row>
    <row r="31" spans="2:19" ht="15.75" outlineLevel="1">
      <c r="B31" s="25"/>
      <c r="C31" s="99" t="s">
        <v>69</v>
      </c>
      <c r="D31" s="96" t="str">
        <f t="shared" ref="D31:O31" si="12">IFERROR(IF(ISBLANK(INDEX(KPL_DATA,D$5,1)),"",D$32/D$80*100),0)</f>
        <v/>
      </c>
      <c r="E31" s="96" t="str">
        <f t="shared" si="12"/>
        <v/>
      </c>
      <c r="F31" s="96" t="str">
        <f t="shared" si="12"/>
        <v/>
      </c>
      <c r="G31" s="96" t="str">
        <f t="shared" si="12"/>
        <v/>
      </c>
      <c r="H31" s="96" t="str">
        <f t="shared" si="12"/>
        <v/>
      </c>
      <c r="I31" s="96" t="str">
        <f t="shared" si="12"/>
        <v/>
      </c>
      <c r="J31" s="96" t="str">
        <f t="shared" si="12"/>
        <v/>
      </c>
      <c r="K31" s="96" t="str">
        <f t="shared" si="12"/>
        <v/>
      </c>
      <c r="L31" s="96" t="str">
        <f t="shared" si="12"/>
        <v/>
      </c>
      <c r="M31" s="96" t="str">
        <f t="shared" si="12"/>
        <v/>
      </c>
      <c r="N31" s="96" t="str">
        <f t="shared" si="12"/>
        <v/>
      </c>
      <c r="O31" s="132" t="str">
        <f t="shared" si="12"/>
        <v/>
      </c>
      <c r="P31" s="28"/>
      <c r="Q31" s="41" t="s">
        <v>14</v>
      </c>
    </row>
    <row r="32" spans="2:19" ht="16.5" outlineLevel="1" thickBot="1">
      <c r="B32" s="25"/>
      <c r="C32" s="101" t="s">
        <v>11</v>
      </c>
      <c r="D32" s="95" t="str">
        <f t="shared" ref="D32:O32" si="13">IF(ISBLANK(INDEX(KPL_DATA,D$5,1)),"",(INDEX(KPL_DATA,D$5,34)))</f>
        <v/>
      </c>
      <c r="E32" s="95" t="str">
        <f t="shared" si="13"/>
        <v/>
      </c>
      <c r="F32" s="95" t="str">
        <f t="shared" si="13"/>
        <v/>
      </c>
      <c r="G32" s="95" t="str">
        <f t="shared" si="13"/>
        <v/>
      </c>
      <c r="H32" s="95" t="str">
        <f t="shared" si="13"/>
        <v/>
      </c>
      <c r="I32" s="95" t="str">
        <f t="shared" si="13"/>
        <v/>
      </c>
      <c r="J32" s="95" t="str">
        <f t="shared" si="13"/>
        <v/>
      </c>
      <c r="K32" s="95" t="str">
        <f t="shared" si="13"/>
        <v/>
      </c>
      <c r="L32" s="95" t="str">
        <f t="shared" si="13"/>
        <v/>
      </c>
      <c r="M32" s="95" t="str">
        <f t="shared" si="13"/>
        <v/>
      </c>
      <c r="N32" s="95" t="str">
        <f t="shared" si="13"/>
        <v/>
      </c>
      <c r="O32" s="103" t="str">
        <f t="shared" si="13"/>
        <v/>
      </c>
      <c r="P32" s="28"/>
      <c r="Q32" s="41" t="s">
        <v>14</v>
      </c>
    </row>
    <row r="33" spans="2:17" ht="8.25" customHeight="1" thickBot="1">
      <c r="B33" s="29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1"/>
    </row>
    <row r="34" spans="2:17" ht="15.75" customHeight="1" thickTop="1" thickBot="1">
      <c r="D34" s="75"/>
      <c r="E34" s="75"/>
      <c r="F34" s="75"/>
      <c r="G34" s="75"/>
      <c r="H34" s="75"/>
      <c r="J34" s="69"/>
      <c r="L34" s="67"/>
    </row>
    <row r="35" spans="2:17" ht="8.25" customHeight="1" thickTop="1">
      <c r="B35" s="2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4"/>
    </row>
    <row r="36" spans="2:17" ht="16.5" thickBot="1">
      <c r="B36" s="25"/>
      <c r="C36" s="26" t="s">
        <v>7</v>
      </c>
      <c r="D36" s="26"/>
      <c r="E36" s="26"/>
      <c r="F36" s="26"/>
      <c r="G36" s="27"/>
      <c r="H36" s="27"/>
      <c r="I36" s="27"/>
      <c r="J36" s="27"/>
      <c r="K36" s="27"/>
      <c r="L36" s="27"/>
      <c r="M36" s="27"/>
      <c r="N36" s="27"/>
      <c r="O36" s="27"/>
      <c r="P36" s="28"/>
    </row>
    <row r="37" spans="2:17" ht="16.5" thickBot="1">
      <c r="B37" s="25"/>
      <c r="C37" s="141" t="s">
        <v>17</v>
      </c>
      <c r="D37" s="131"/>
      <c r="E37" s="131"/>
      <c r="F37" s="131"/>
      <c r="G37" s="143"/>
      <c r="H37" s="143"/>
      <c r="I37" s="143"/>
      <c r="J37" s="143"/>
      <c r="K37" s="143"/>
      <c r="L37" s="143"/>
      <c r="M37" s="143"/>
      <c r="N37" s="143"/>
      <c r="O37" s="144"/>
      <c r="P37" s="28"/>
    </row>
    <row r="38" spans="2:17" ht="15" customHeight="1" thickBot="1">
      <c r="B38" s="25"/>
      <c r="C38" s="142"/>
      <c r="D38" s="36">
        <f t="shared" ref="D38:O38" si="14">INDEX(MONTH_LABEL,1,D$5)</f>
        <v>0</v>
      </c>
      <c r="E38" s="36">
        <f t="shared" si="14"/>
        <v>0</v>
      </c>
      <c r="F38" s="36">
        <f t="shared" si="14"/>
        <v>0</v>
      </c>
      <c r="G38" s="36">
        <f t="shared" si="14"/>
        <v>0</v>
      </c>
      <c r="H38" s="36">
        <f t="shared" si="14"/>
        <v>0</v>
      </c>
      <c r="I38" s="36">
        <f t="shared" si="14"/>
        <v>0</v>
      </c>
      <c r="J38" s="36">
        <f t="shared" si="14"/>
        <v>0</v>
      </c>
      <c r="K38" s="36">
        <f t="shared" si="14"/>
        <v>0</v>
      </c>
      <c r="L38" s="36">
        <f t="shared" si="14"/>
        <v>0</v>
      </c>
      <c r="M38" s="36">
        <f t="shared" si="14"/>
        <v>0</v>
      </c>
      <c r="N38" s="36">
        <f t="shared" si="14"/>
        <v>0</v>
      </c>
      <c r="O38" s="36">
        <f t="shared" si="14"/>
        <v>0</v>
      </c>
      <c r="P38" s="28"/>
    </row>
    <row r="39" spans="2:17" ht="15.75">
      <c r="B39" s="85">
        <v>4</v>
      </c>
      <c r="C39" s="38" t="s">
        <v>19</v>
      </c>
      <c r="D39" s="93" t="str">
        <f t="shared" ref="D39:O39" si="15">IF(ISBLANK(INDEX(KPL_DATA,D$5,1)),"",(INDEX(KPL_DATA,D$5,12)))</f>
        <v/>
      </c>
      <c r="E39" s="93" t="str">
        <f t="shared" si="15"/>
        <v/>
      </c>
      <c r="F39" s="93" t="str">
        <f t="shared" si="15"/>
        <v/>
      </c>
      <c r="G39" s="93" t="str">
        <f t="shared" si="15"/>
        <v/>
      </c>
      <c r="H39" s="93" t="str">
        <f t="shared" si="15"/>
        <v/>
      </c>
      <c r="I39" s="93" t="str">
        <f t="shared" si="15"/>
        <v/>
      </c>
      <c r="J39" s="93" t="str">
        <f t="shared" si="15"/>
        <v/>
      </c>
      <c r="K39" s="93" t="str">
        <f t="shared" si="15"/>
        <v/>
      </c>
      <c r="L39" s="93" t="str">
        <f t="shared" si="15"/>
        <v/>
      </c>
      <c r="M39" s="93" t="str">
        <f t="shared" si="15"/>
        <v/>
      </c>
      <c r="N39" s="93" t="str">
        <f t="shared" si="15"/>
        <v/>
      </c>
      <c r="O39" s="93" t="str">
        <f t="shared" si="15"/>
        <v/>
      </c>
      <c r="P39" s="28"/>
      <c r="Q39" s="41" t="s">
        <v>15</v>
      </c>
    </row>
    <row r="40" spans="2:17" ht="16.5" thickBot="1">
      <c r="B40" s="25"/>
      <c r="C40" s="32" t="s">
        <v>12</v>
      </c>
      <c r="D40" s="62" t="str">
        <f t="shared" ref="D40:O40" si="16">IF(ISBLANK(INDEX(KPL_DATA,D$5,1)), "", D$39)</f>
        <v/>
      </c>
      <c r="E40" s="62" t="str">
        <f t="shared" si="16"/>
        <v/>
      </c>
      <c r="F40" s="62" t="str">
        <f t="shared" si="16"/>
        <v/>
      </c>
      <c r="G40" s="62" t="str">
        <f t="shared" si="16"/>
        <v/>
      </c>
      <c r="H40" s="62" t="str">
        <f t="shared" si="16"/>
        <v/>
      </c>
      <c r="I40" s="62" t="str">
        <f t="shared" si="16"/>
        <v/>
      </c>
      <c r="J40" s="62" t="str">
        <f t="shared" si="16"/>
        <v/>
      </c>
      <c r="K40" s="62" t="str">
        <f t="shared" si="16"/>
        <v/>
      </c>
      <c r="L40" s="62" t="str">
        <f t="shared" si="16"/>
        <v/>
      </c>
      <c r="M40" s="62" t="str">
        <f t="shared" si="16"/>
        <v/>
      </c>
      <c r="N40" s="62" t="str">
        <f t="shared" si="16"/>
        <v/>
      </c>
      <c r="O40" s="62" t="str">
        <f t="shared" si="16"/>
        <v/>
      </c>
      <c r="P40" s="28"/>
    </row>
    <row r="41" spans="2:17" ht="21.6" customHeight="1">
      <c r="B41" s="25"/>
      <c r="C41" s="33"/>
      <c r="D41" s="33"/>
      <c r="E41" s="33"/>
      <c r="F41" s="33"/>
      <c r="G41" s="34"/>
      <c r="H41" s="34"/>
      <c r="I41" s="34"/>
      <c r="J41" s="34"/>
      <c r="K41" s="34"/>
      <c r="L41" s="34"/>
      <c r="M41" s="34"/>
      <c r="N41" s="34"/>
      <c r="O41" s="34"/>
      <c r="P41" s="28"/>
    </row>
    <row r="42" spans="2:17" ht="23.45" customHeight="1">
      <c r="B42" s="25"/>
      <c r="C42" s="61" t="s">
        <v>29</v>
      </c>
      <c r="D42" s="88" t="str">
        <f t="shared" ref="D42:O42" si="17">IFERROR(IF(ISBLANK(INDEX(KPL_DATA,D$5,1)), "", D$40/D$80*100),0)</f>
        <v/>
      </c>
      <c r="E42" s="88" t="str">
        <f t="shared" si="17"/>
        <v/>
      </c>
      <c r="F42" s="88" t="str">
        <f t="shared" si="17"/>
        <v/>
      </c>
      <c r="G42" s="88" t="str">
        <f t="shared" si="17"/>
        <v/>
      </c>
      <c r="H42" s="88" t="str">
        <f t="shared" si="17"/>
        <v/>
      </c>
      <c r="I42" s="88" t="str">
        <f t="shared" si="17"/>
        <v/>
      </c>
      <c r="J42" s="88" t="str">
        <f t="shared" si="17"/>
        <v/>
      </c>
      <c r="K42" s="88" t="str">
        <f t="shared" si="17"/>
        <v/>
      </c>
      <c r="L42" s="88" t="str">
        <f t="shared" si="17"/>
        <v/>
      </c>
      <c r="M42" s="88" t="str">
        <f t="shared" si="17"/>
        <v/>
      </c>
      <c r="N42" s="88" t="str">
        <f t="shared" si="17"/>
        <v/>
      </c>
      <c r="O42" s="88" t="str">
        <f t="shared" si="17"/>
        <v/>
      </c>
      <c r="P42" s="28"/>
    </row>
    <row r="43" spans="2:17" ht="15.75">
      <c r="B43" s="25"/>
      <c r="C43" s="61" t="s">
        <v>30</v>
      </c>
      <c r="D43" s="88" t="str">
        <f>IFERROR(IF(ISBLANK(INDEX(KPL_DATA,D$5,1)), "", SUM($D$40:D$40)/SUM($D$80:D$80)*100),0)</f>
        <v/>
      </c>
      <c r="E43" s="88" t="str">
        <f>IFERROR(IF(ISBLANK(INDEX(KPL_DATA,E$5,1)), "", SUM($D$40:E$40)/SUM($D$80:E$80)*100),0)</f>
        <v/>
      </c>
      <c r="F43" s="88" t="str">
        <f>IFERROR(IF(ISBLANK(INDEX(KPL_DATA,F$5,1)), "", SUM($D$40:F$40)/SUM($D$80:F$80)*100),0)</f>
        <v/>
      </c>
      <c r="G43" s="88" t="str">
        <f>IFERROR(IF(ISBLANK(INDEX(KPL_DATA,G$5,1)), "", SUM($D$40:G$40)/SUM($D$80:G$80)*100),0)</f>
        <v/>
      </c>
      <c r="H43" s="88" t="str">
        <f>IFERROR(IF(ISBLANK(INDEX(KPL_DATA,H$5,1)), "", SUM($D$40:H$40)/SUM($D$80:H$80)*100),0)</f>
        <v/>
      </c>
      <c r="I43" s="88" t="str">
        <f>IFERROR(IF(ISBLANK(INDEX(KPL_DATA,I$5,1)), "", SUM($D$40:I$40)/SUM($D$80:I$80)*100),0)</f>
        <v/>
      </c>
      <c r="J43" s="136" t="str">
        <f>IFERROR(IF(ISBLANK(INDEX(KPL_DATA,J$5,1)), "", SUM($J$40:J$40)/SUM($J$80:J$80)*100),0)</f>
        <v/>
      </c>
      <c r="K43" s="136" t="str">
        <f>IFERROR(IF(ISBLANK(INDEX(KPL_DATA,K$5,1)), "", SUM($J$40:K$40)/SUM($J$80:K$80)*100),0)</f>
        <v/>
      </c>
      <c r="L43" s="136" t="str">
        <f>IFERROR(IF(ISBLANK(INDEX(KPL_DATA,L$5,1)), "", SUM($J$40:L$40)/SUM($J$80:L$80)*100),0)</f>
        <v/>
      </c>
      <c r="M43" s="136" t="str">
        <f>IFERROR(IF(ISBLANK(INDEX(KPL_DATA,M$5,1)), "", SUM($J$40:M$40)/SUM($J$80:M$80)*100),0)</f>
        <v/>
      </c>
      <c r="N43" s="136" t="str">
        <f>IFERROR(IF(ISBLANK(INDEX(KPL_DATA,N$5,1)), "", SUM($J$40:N$40)/SUM($J$80:N$80)*100),0)</f>
        <v/>
      </c>
      <c r="O43" s="136" t="str">
        <f>IFERROR(IF(ISBLANK(INDEX(KPL_DATA,O$5,1)), "", SUM($J$40:O$40)/SUM($J$80:O$80)*100),0)</f>
        <v/>
      </c>
      <c r="P43" s="28"/>
      <c r="Q43" s="41" t="s">
        <v>16</v>
      </c>
    </row>
    <row r="44" spans="2:17" ht="8.25" customHeight="1" outlineLevel="1" thickBot="1">
      <c r="B44" s="25"/>
      <c r="C44" s="97"/>
      <c r="D44" s="97"/>
      <c r="E44" s="97"/>
      <c r="F44" s="97"/>
      <c r="G44" s="98"/>
      <c r="H44" s="98"/>
      <c r="I44" s="98"/>
      <c r="J44" s="98"/>
      <c r="K44" s="98"/>
      <c r="L44" s="98"/>
      <c r="M44" s="98"/>
      <c r="N44" s="98"/>
      <c r="O44" s="98"/>
      <c r="P44" s="28"/>
    </row>
    <row r="45" spans="2:17" ht="15.75" outlineLevel="1">
      <c r="B45" s="25"/>
      <c r="C45" s="102" t="s">
        <v>70</v>
      </c>
      <c r="D45" s="104" t="str">
        <f t="shared" ref="D45:O45" si="18">IFERROR(IF(ISBLANK(INDEX(KPL_DATA,D$5,1)), "", D$46/D$80*100),0)</f>
        <v/>
      </c>
      <c r="E45" s="104" t="str">
        <f t="shared" si="18"/>
        <v/>
      </c>
      <c r="F45" s="104" t="str">
        <f t="shared" si="18"/>
        <v/>
      </c>
      <c r="G45" s="104" t="str">
        <f t="shared" si="18"/>
        <v/>
      </c>
      <c r="H45" s="104" t="str">
        <f t="shared" si="18"/>
        <v/>
      </c>
      <c r="I45" s="104" t="str">
        <f t="shared" si="18"/>
        <v/>
      </c>
      <c r="J45" s="104" t="str">
        <f t="shared" si="18"/>
        <v/>
      </c>
      <c r="K45" s="104" t="str">
        <f t="shared" si="18"/>
        <v/>
      </c>
      <c r="L45" s="104" t="str">
        <f t="shared" si="18"/>
        <v/>
      </c>
      <c r="M45" s="104" t="str">
        <f t="shared" si="18"/>
        <v/>
      </c>
      <c r="N45" s="104" t="str">
        <f t="shared" si="18"/>
        <v/>
      </c>
      <c r="O45" s="133" t="str">
        <f t="shared" si="18"/>
        <v/>
      </c>
      <c r="P45" s="28"/>
      <c r="Q45" s="41" t="s">
        <v>14</v>
      </c>
    </row>
    <row r="46" spans="2:17" ht="16.5" outlineLevel="1" thickBot="1">
      <c r="B46" s="25"/>
      <c r="C46" s="100" t="s">
        <v>10</v>
      </c>
      <c r="D46" s="95" t="str">
        <f t="shared" ref="D46:O46" si="19">IFERROR(IF(ISBLANK(INDEX(KPL_DATA,D$5,1)),"",(INDEX(KPL_DATA,D$5,35))),0)</f>
        <v/>
      </c>
      <c r="E46" s="95" t="str">
        <f t="shared" si="19"/>
        <v/>
      </c>
      <c r="F46" s="95" t="str">
        <f t="shared" si="19"/>
        <v/>
      </c>
      <c r="G46" s="95" t="str">
        <f t="shared" si="19"/>
        <v/>
      </c>
      <c r="H46" s="95" t="str">
        <f t="shared" si="19"/>
        <v/>
      </c>
      <c r="I46" s="95" t="str">
        <f t="shared" si="19"/>
        <v/>
      </c>
      <c r="J46" s="95" t="str">
        <f t="shared" si="19"/>
        <v/>
      </c>
      <c r="K46" s="95" t="str">
        <f t="shared" si="19"/>
        <v/>
      </c>
      <c r="L46" s="95" t="str">
        <f t="shared" si="19"/>
        <v/>
      </c>
      <c r="M46" s="95" t="str">
        <f t="shared" si="19"/>
        <v/>
      </c>
      <c r="N46" s="95" t="str">
        <f t="shared" si="19"/>
        <v/>
      </c>
      <c r="O46" s="103" t="str">
        <f t="shared" si="19"/>
        <v/>
      </c>
      <c r="P46" s="28"/>
      <c r="Q46" s="41" t="s">
        <v>14</v>
      </c>
    </row>
    <row r="47" spans="2:17" ht="17.100000000000001" customHeight="1" thickBot="1">
      <c r="B47" s="29"/>
      <c r="C47" s="30"/>
      <c r="D47" s="74"/>
      <c r="E47" s="74"/>
      <c r="F47" s="74"/>
      <c r="G47" s="74"/>
      <c r="H47" s="74"/>
      <c r="I47" s="30"/>
      <c r="J47" s="30"/>
      <c r="K47" s="30"/>
      <c r="L47" s="30"/>
      <c r="M47" s="30"/>
      <c r="N47" s="30"/>
      <c r="O47" s="30"/>
      <c r="P47" s="31"/>
    </row>
    <row r="48" spans="2:17" ht="8.25" customHeight="1" thickTop="1"/>
    <row r="49" spans="2:17" ht="16.5" thickBot="1">
      <c r="C49" s="59" t="s">
        <v>35</v>
      </c>
      <c r="D49" s="59"/>
      <c r="E49" s="59"/>
      <c r="F49" s="59"/>
    </row>
    <row r="50" spans="2:17" s="4" customFormat="1" ht="19.5" customHeight="1" thickBot="1">
      <c r="C50" s="145" t="s">
        <v>36</v>
      </c>
      <c r="D50" s="66"/>
      <c r="E50" s="66"/>
      <c r="F50" s="66"/>
      <c r="G50" s="147"/>
      <c r="H50" s="147"/>
      <c r="I50" s="147"/>
      <c r="J50" s="139"/>
      <c r="K50" s="147"/>
      <c r="L50" s="147"/>
      <c r="M50" s="147"/>
      <c r="N50" s="147"/>
      <c r="O50" s="148"/>
      <c r="P50" s="117"/>
      <c r="Q50" s="42"/>
    </row>
    <row r="51" spans="2:17" s="4" customFormat="1" ht="18" customHeight="1" thickBot="1">
      <c r="C51" s="146"/>
      <c r="D51" s="36">
        <f t="shared" ref="D51:O51" si="20">INDEX(MONTH_LABEL,1,D$5)</f>
        <v>0</v>
      </c>
      <c r="E51" s="36">
        <f t="shared" si="20"/>
        <v>0</v>
      </c>
      <c r="F51" s="36">
        <f t="shared" si="20"/>
        <v>0</v>
      </c>
      <c r="G51" s="36">
        <f t="shared" si="20"/>
        <v>0</v>
      </c>
      <c r="H51" s="36">
        <f t="shared" si="20"/>
        <v>0</v>
      </c>
      <c r="I51" s="36">
        <f t="shared" si="20"/>
        <v>0</v>
      </c>
      <c r="J51" s="36">
        <f t="shared" si="20"/>
        <v>0</v>
      </c>
      <c r="K51" s="36">
        <f t="shared" si="20"/>
        <v>0</v>
      </c>
      <c r="L51" s="36">
        <f t="shared" si="20"/>
        <v>0</v>
      </c>
      <c r="M51" s="36">
        <f t="shared" si="20"/>
        <v>0</v>
      </c>
      <c r="N51" s="36">
        <f t="shared" si="20"/>
        <v>0</v>
      </c>
      <c r="O51" s="36">
        <f t="shared" si="20"/>
        <v>0</v>
      </c>
      <c r="P51" s="115"/>
      <c r="Q51" s="42"/>
    </row>
    <row r="52" spans="2:17" s="3" customFormat="1" ht="12.75">
      <c r="B52" s="84">
        <v>18</v>
      </c>
      <c r="C52" s="44" t="s">
        <v>40</v>
      </c>
      <c r="D52" s="93" t="str">
        <f t="shared" ref="D52:O52" si="21">IF(ISBLANK(INDEX(KPL_DATA,D$5,1)),"",(INDEX(KPL_DATA,D$5,26)))</f>
        <v/>
      </c>
      <c r="E52" s="93" t="str">
        <f t="shared" si="21"/>
        <v/>
      </c>
      <c r="F52" s="93" t="str">
        <f t="shared" si="21"/>
        <v/>
      </c>
      <c r="G52" s="93" t="str">
        <f t="shared" si="21"/>
        <v/>
      </c>
      <c r="H52" s="93" t="str">
        <f t="shared" si="21"/>
        <v/>
      </c>
      <c r="I52" s="93" t="str">
        <f t="shared" si="21"/>
        <v/>
      </c>
      <c r="J52" s="93" t="str">
        <f t="shared" si="21"/>
        <v/>
      </c>
      <c r="K52" s="93" t="str">
        <f t="shared" si="21"/>
        <v/>
      </c>
      <c r="L52" s="93" t="str">
        <f t="shared" si="21"/>
        <v/>
      </c>
      <c r="M52" s="93" t="str">
        <f t="shared" si="21"/>
        <v/>
      </c>
      <c r="N52" s="93" t="str">
        <f t="shared" si="21"/>
        <v/>
      </c>
      <c r="O52" s="93" t="str">
        <f t="shared" si="21"/>
        <v/>
      </c>
      <c r="P52" s="110"/>
      <c r="Q52" s="41" t="s">
        <v>20</v>
      </c>
    </row>
    <row r="53" spans="2:17" s="3" customFormat="1" ht="12.75">
      <c r="B53" s="84">
        <v>13</v>
      </c>
      <c r="C53" s="44" t="s">
        <v>41</v>
      </c>
      <c r="D53" s="93" t="str">
        <f t="shared" ref="D53:O53" si="22">IF(ISBLANK(INDEX(KPL_DATA,D$5,1)),"",(INDEX(KPL_DATA,D$5,21)))</f>
        <v/>
      </c>
      <c r="E53" s="93" t="str">
        <f t="shared" si="22"/>
        <v/>
      </c>
      <c r="F53" s="93" t="str">
        <f t="shared" si="22"/>
        <v/>
      </c>
      <c r="G53" s="93" t="str">
        <f t="shared" si="22"/>
        <v/>
      </c>
      <c r="H53" s="93" t="str">
        <f t="shared" si="22"/>
        <v/>
      </c>
      <c r="I53" s="93" t="str">
        <f t="shared" si="22"/>
        <v/>
      </c>
      <c r="J53" s="93" t="str">
        <f t="shared" si="22"/>
        <v/>
      </c>
      <c r="K53" s="93" t="str">
        <f t="shared" si="22"/>
        <v/>
      </c>
      <c r="L53" s="93" t="str">
        <f t="shared" si="22"/>
        <v/>
      </c>
      <c r="M53" s="93" t="str">
        <f t="shared" si="22"/>
        <v/>
      </c>
      <c r="N53" s="93" t="str">
        <f t="shared" si="22"/>
        <v/>
      </c>
      <c r="O53" s="93" t="str">
        <f t="shared" si="22"/>
        <v/>
      </c>
      <c r="P53" s="110"/>
      <c r="Q53" s="41" t="s">
        <v>20</v>
      </c>
    </row>
    <row r="54" spans="2:17" s="3" customFormat="1" ht="12.75">
      <c r="B54" s="84">
        <v>6</v>
      </c>
      <c r="C54" s="44" t="s">
        <v>42</v>
      </c>
      <c r="D54" s="93" t="str">
        <f t="shared" ref="D54:O54" si="23">IF(ISBLANK(INDEX(KPL_DATA,D$5,1)),"",(INDEX(KPL_DATA,D$5,14)))</f>
        <v/>
      </c>
      <c r="E54" s="93" t="str">
        <f t="shared" si="23"/>
        <v/>
      </c>
      <c r="F54" s="93" t="str">
        <f t="shared" si="23"/>
        <v/>
      </c>
      <c r="G54" s="93" t="str">
        <f t="shared" si="23"/>
        <v/>
      </c>
      <c r="H54" s="93" t="str">
        <f t="shared" si="23"/>
        <v/>
      </c>
      <c r="I54" s="93" t="str">
        <f t="shared" si="23"/>
        <v/>
      </c>
      <c r="J54" s="93" t="str">
        <f t="shared" si="23"/>
        <v/>
      </c>
      <c r="K54" s="93" t="str">
        <f t="shared" si="23"/>
        <v/>
      </c>
      <c r="L54" s="93" t="str">
        <f t="shared" si="23"/>
        <v/>
      </c>
      <c r="M54" s="93" t="str">
        <f t="shared" si="23"/>
        <v/>
      </c>
      <c r="N54" s="93" t="str">
        <f t="shared" si="23"/>
        <v/>
      </c>
      <c r="O54" s="93" t="str">
        <f t="shared" si="23"/>
        <v/>
      </c>
      <c r="P54" s="110"/>
      <c r="Q54" s="41" t="s">
        <v>20</v>
      </c>
    </row>
    <row r="55" spans="2:17" s="3" customFormat="1" ht="38.25">
      <c r="B55" s="84">
        <v>8</v>
      </c>
      <c r="C55" s="44" t="s">
        <v>43</v>
      </c>
      <c r="D55" s="93" t="str">
        <f t="shared" ref="D55:O55" si="24">IF(ISBLANK(INDEX(KPL_DATA,D$5,1)),"",(INDEX(KPL_DATA,D$5,16)))</f>
        <v/>
      </c>
      <c r="E55" s="93" t="str">
        <f t="shared" si="24"/>
        <v/>
      </c>
      <c r="F55" s="93" t="str">
        <f t="shared" si="24"/>
        <v/>
      </c>
      <c r="G55" s="93" t="str">
        <f t="shared" si="24"/>
        <v/>
      </c>
      <c r="H55" s="93" t="str">
        <f t="shared" si="24"/>
        <v/>
      </c>
      <c r="I55" s="93" t="str">
        <f t="shared" si="24"/>
        <v/>
      </c>
      <c r="J55" s="93" t="str">
        <f t="shared" si="24"/>
        <v/>
      </c>
      <c r="K55" s="93" t="str">
        <f t="shared" si="24"/>
        <v/>
      </c>
      <c r="L55" s="93" t="str">
        <f t="shared" si="24"/>
        <v/>
      </c>
      <c r="M55" s="93" t="str">
        <f t="shared" si="24"/>
        <v/>
      </c>
      <c r="N55" s="93" t="str">
        <f t="shared" si="24"/>
        <v/>
      </c>
      <c r="O55" s="93" t="str">
        <f t="shared" si="24"/>
        <v/>
      </c>
      <c r="P55" s="110"/>
      <c r="Q55" s="41" t="s">
        <v>20</v>
      </c>
    </row>
    <row r="56" spans="2:17" s="3" customFormat="1" ht="12.75">
      <c r="B56" s="84">
        <v>14</v>
      </c>
      <c r="C56" s="44" t="s">
        <v>44</v>
      </c>
      <c r="D56" s="93" t="str">
        <f t="shared" ref="D56:O56" si="25">IF(ISBLANK(INDEX(KPL_DATA,D$5,1)),"",(INDEX(KPL_DATA,D$5,22)))</f>
        <v/>
      </c>
      <c r="E56" s="93" t="str">
        <f t="shared" si="25"/>
        <v/>
      </c>
      <c r="F56" s="93" t="str">
        <f t="shared" si="25"/>
        <v/>
      </c>
      <c r="G56" s="93" t="str">
        <f t="shared" si="25"/>
        <v/>
      </c>
      <c r="H56" s="93" t="str">
        <f t="shared" si="25"/>
        <v/>
      </c>
      <c r="I56" s="93" t="str">
        <f t="shared" si="25"/>
        <v/>
      </c>
      <c r="J56" s="93" t="str">
        <f t="shared" si="25"/>
        <v/>
      </c>
      <c r="K56" s="93" t="str">
        <f t="shared" si="25"/>
        <v/>
      </c>
      <c r="L56" s="93" t="str">
        <f t="shared" si="25"/>
        <v/>
      </c>
      <c r="M56" s="93" t="str">
        <f t="shared" si="25"/>
        <v/>
      </c>
      <c r="N56" s="93" t="str">
        <f t="shared" si="25"/>
        <v/>
      </c>
      <c r="O56" s="93" t="str">
        <f t="shared" si="25"/>
        <v/>
      </c>
      <c r="P56" s="110"/>
      <c r="Q56" s="41" t="s">
        <v>20</v>
      </c>
    </row>
    <row r="57" spans="2:17" s="3" customFormat="1" ht="25.5">
      <c r="B57" s="84">
        <v>15</v>
      </c>
      <c r="C57" s="44" t="s">
        <v>45</v>
      </c>
      <c r="D57" s="93" t="str">
        <f t="shared" ref="D57:O57" si="26">IF(ISBLANK(INDEX(KPL_DATA,D$5,1)),"",(INDEX(KPL_DATA,D$5,23)))</f>
        <v/>
      </c>
      <c r="E57" s="93" t="str">
        <f t="shared" si="26"/>
        <v/>
      </c>
      <c r="F57" s="93" t="str">
        <f t="shared" si="26"/>
        <v/>
      </c>
      <c r="G57" s="93" t="str">
        <f t="shared" si="26"/>
        <v/>
      </c>
      <c r="H57" s="93" t="str">
        <f t="shared" si="26"/>
        <v/>
      </c>
      <c r="I57" s="93" t="str">
        <f t="shared" si="26"/>
        <v/>
      </c>
      <c r="J57" s="93" t="str">
        <f t="shared" si="26"/>
        <v/>
      </c>
      <c r="K57" s="93" t="str">
        <f t="shared" si="26"/>
        <v/>
      </c>
      <c r="L57" s="93" t="str">
        <f t="shared" si="26"/>
        <v/>
      </c>
      <c r="M57" s="93" t="str">
        <f t="shared" si="26"/>
        <v/>
      </c>
      <c r="N57" s="93" t="str">
        <f t="shared" si="26"/>
        <v/>
      </c>
      <c r="O57" s="93" t="str">
        <f t="shared" si="26"/>
        <v/>
      </c>
      <c r="P57" s="110"/>
      <c r="Q57" s="41" t="s">
        <v>20</v>
      </c>
    </row>
    <row r="58" spans="2:17" s="3" customFormat="1" ht="12.75">
      <c r="B58" s="84">
        <v>24</v>
      </c>
      <c r="C58" s="44" t="s">
        <v>46</v>
      </c>
      <c r="D58" s="93" t="str">
        <f t="shared" ref="D58:O58" si="27">IF(ISBLANK(INDEX(KPL_DATA,D$5,1)),"",(INDEX(KPL_DATA,D$5,32)))</f>
        <v/>
      </c>
      <c r="E58" s="93" t="str">
        <f t="shared" si="27"/>
        <v/>
      </c>
      <c r="F58" s="93" t="str">
        <f t="shared" si="27"/>
        <v/>
      </c>
      <c r="G58" s="93" t="str">
        <f t="shared" si="27"/>
        <v/>
      </c>
      <c r="H58" s="93" t="str">
        <f t="shared" si="27"/>
        <v/>
      </c>
      <c r="I58" s="93" t="str">
        <f t="shared" si="27"/>
        <v/>
      </c>
      <c r="J58" s="93" t="str">
        <f t="shared" si="27"/>
        <v/>
      </c>
      <c r="K58" s="93" t="str">
        <f t="shared" si="27"/>
        <v/>
      </c>
      <c r="L58" s="93" t="str">
        <f t="shared" si="27"/>
        <v/>
      </c>
      <c r="M58" s="93" t="str">
        <f t="shared" si="27"/>
        <v/>
      </c>
      <c r="N58" s="93" t="str">
        <f t="shared" si="27"/>
        <v/>
      </c>
      <c r="O58" s="93" t="str">
        <f t="shared" si="27"/>
        <v/>
      </c>
      <c r="P58" s="110"/>
      <c r="Q58" s="41" t="s">
        <v>20</v>
      </c>
    </row>
    <row r="59" spans="2:17" s="3" customFormat="1" ht="12.75">
      <c r="B59" s="84">
        <v>5</v>
      </c>
      <c r="C59" s="44" t="s">
        <v>47</v>
      </c>
      <c r="D59" s="93" t="str">
        <f t="shared" ref="D59:O59" si="28">IF(ISBLANK(INDEX(KPL_DATA,D$5,1)),"",(INDEX(KPL_DATA,D$5,13)))</f>
        <v/>
      </c>
      <c r="E59" s="93" t="str">
        <f t="shared" si="28"/>
        <v/>
      </c>
      <c r="F59" s="93" t="str">
        <f t="shared" si="28"/>
        <v/>
      </c>
      <c r="G59" s="93" t="str">
        <f t="shared" si="28"/>
        <v/>
      </c>
      <c r="H59" s="93" t="str">
        <f t="shared" si="28"/>
        <v/>
      </c>
      <c r="I59" s="93" t="str">
        <f t="shared" si="28"/>
        <v/>
      </c>
      <c r="J59" s="93" t="str">
        <f t="shared" si="28"/>
        <v/>
      </c>
      <c r="K59" s="93" t="str">
        <f t="shared" si="28"/>
        <v/>
      </c>
      <c r="L59" s="93" t="str">
        <f t="shared" si="28"/>
        <v/>
      </c>
      <c r="M59" s="93" t="str">
        <f t="shared" si="28"/>
        <v/>
      </c>
      <c r="N59" s="93" t="str">
        <f t="shared" si="28"/>
        <v/>
      </c>
      <c r="O59" s="93" t="str">
        <f t="shared" si="28"/>
        <v/>
      </c>
      <c r="P59" s="110"/>
      <c r="Q59" s="41" t="s">
        <v>20</v>
      </c>
    </row>
    <row r="60" spans="2:17" s="3" customFormat="1" ht="12.75">
      <c r="B60" s="84">
        <v>10</v>
      </c>
      <c r="C60" s="44" t="s">
        <v>48</v>
      </c>
      <c r="D60" s="93" t="str">
        <f t="shared" ref="D60:O60" si="29">IF(ISBLANK(INDEX(KPL_DATA,D$5,1)),"",(INDEX(KPL_DATA,D$5,18)))</f>
        <v/>
      </c>
      <c r="E60" s="93" t="str">
        <f t="shared" si="29"/>
        <v/>
      </c>
      <c r="F60" s="93" t="str">
        <f t="shared" si="29"/>
        <v/>
      </c>
      <c r="G60" s="93" t="str">
        <f t="shared" si="29"/>
        <v/>
      </c>
      <c r="H60" s="93" t="str">
        <f t="shared" si="29"/>
        <v/>
      </c>
      <c r="I60" s="93" t="str">
        <f t="shared" si="29"/>
        <v/>
      </c>
      <c r="J60" s="93" t="str">
        <f t="shared" si="29"/>
        <v/>
      </c>
      <c r="K60" s="93" t="str">
        <f t="shared" si="29"/>
        <v/>
      </c>
      <c r="L60" s="93" t="str">
        <f t="shared" si="29"/>
        <v/>
      </c>
      <c r="M60" s="93" t="str">
        <f t="shared" si="29"/>
        <v/>
      </c>
      <c r="N60" s="93" t="str">
        <f t="shared" si="29"/>
        <v/>
      </c>
      <c r="O60" s="93" t="str">
        <f t="shared" si="29"/>
        <v/>
      </c>
      <c r="P60" s="110"/>
      <c r="Q60" s="41" t="s">
        <v>20</v>
      </c>
    </row>
    <row r="61" spans="2:17" s="3" customFormat="1" ht="12.75">
      <c r="B61" s="84">
        <v>11</v>
      </c>
      <c r="C61" s="44" t="s">
        <v>49</v>
      </c>
      <c r="D61" s="93" t="str">
        <f t="shared" ref="D61:O61" si="30">IF(ISBLANK(INDEX(KPL_DATA,D$5,1)),"",(INDEX(KPL_DATA,D$5,19)))</f>
        <v/>
      </c>
      <c r="E61" s="93" t="str">
        <f t="shared" si="30"/>
        <v/>
      </c>
      <c r="F61" s="93" t="str">
        <f t="shared" si="30"/>
        <v/>
      </c>
      <c r="G61" s="93" t="str">
        <f t="shared" si="30"/>
        <v/>
      </c>
      <c r="H61" s="93" t="str">
        <f t="shared" si="30"/>
        <v/>
      </c>
      <c r="I61" s="93" t="str">
        <f t="shared" si="30"/>
        <v/>
      </c>
      <c r="J61" s="93" t="str">
        <f t="shared" si="30"/>
        <v/>
      </c>
      <c r="K61" s="93" t="str">
        <f t="shared" si="30"/>
        <v/>
      </c>
      <c r="L61" s="93" t="str">
        <f t="shared" si="30"/>
        <v/>
      </c>
      <c r="M61" s="93" t="str">
        <f t="shared" si="30"/>
        <v/>
      </c>
      <c r="N61" s="93" t="str">
        <f t="shared" si="30"/>
        <v/>
      </c>
      <c r="O61" s="93" t="str">
        <f t="shared" si="30"/>
        <v/>
      </c>
      <c r="P61" s="110"/>
      <c r="Q61" s="41" t="s">
        <v>20</v>
      </c>
    </row>
    <row r="62" spans="2:17" s="3" customFormat="1" ht="38.25">
      <c r="B62" s="84">
        <v>12</v>
      </c>
      <c r="C62" s="44" t="s">
        <v>50</v>
      </c>
      <c r="D62" s="93" t="str">
        <f t="shared" ref="D62:O62" si="31">IF(ISBLANK(INDEX(KPL_DATA,D$5,1)),"",(INDEX(KPL_DATA,D$5,20)))</f>
        <v/>
      </c>
      <c r="E62" s="93" t="str">
        <f t="shared" si="31"/>
        <v/>
      </c>
      <c r="F62" s="93" t="str">
        <f t="shared" si="31"/>
        <v/>
      </c>
      <c r="G62" s="93" t="str">
        <f t="shared" si="31"/>
        <v/>
      </c>
      <c r="H62" s="93" t="str">
        <f t="shared" si="31"/>
        <v/>
      </c>
      <c r="I62" s="93" t="str">
        <f t="shared" si="31"/>
        <v/>
      </c>
      <c r="J62" s="93" t="str">
        <f t="shared" si="31"/>
        <v/>
      </c>
      <c r="K62" s="93" t="str">
        <f t="shared" si="31"/>
        <v/>
      </c>
      <c r="L62" s="93" t="str">
        <f t="shared" si="31"/>
        <v/>
      </c>
      <c r="M62" s="93" t="str">
        <f t="shared" si="31"/>
        <v/>
      </c>
      <c r="N62" s="93" t="str">
        <f t="shared" si="31"/>
        <v/>
      </c>
      <c r="O62" s="93" t="str">
        <f t="shared" si="31"/>
        <v/>
      </c>
      <c r="P62" s="110"/>
      <c r="Q62" s="41" t="s">
        <v>20</v>
      </c>
    </row>
    <row r="63" spans="2:17" s="3" customFormat="1" ht="25.5">
      <c r="B63" s="84">
        <v>16</v>
      </c>
      <c r="C63" s="44" t="s">
        <v>51</v>
      </c>
      <c r="D63" s="93" t="str">
        <f t="shared" ref="D63:O63" si="32">IF(ISBLANK(INDEX(KPL_DATA,D$5,1)),"",(INDEX(KPL_DATA,D$5,24)))</f>
        <v/>
      </c>
      <c r="E63" s="93" t="str">
        <f t="shared" si="32"/>
        <v/>
      </c>
      <c r="F63" s="93" t="str">
        <f t="shared" si="32"/>
        <v/>
      </c>
      <c r="G63" s="93" t="str">
        <f t="shared" si="32"/>
        <v/>
      </c>
      <c r="H63" s="93" t="str">
        <f t="shared" si="32"/>
        <v/>
      </c>
      <c r="I63" s="93" t="str">
        <f t="shared" si="32"/>
        <v/>
      </c>
      <c r="J63" s="93" t="str">
        <f t="shared" si="32"/>
        <v/>
      </c>
      <c r="K63" s="93" t="str">
        <f t="shared" si="32"/>
        <v/>
      </c>
      <c r="L63" s="93" t="str">
        <f t="shared" si="32"/>
        <v/>
      </c>
      <c r="M63" s="93" t="str">
        <f t="shared" si="32"/>
        <v/>
      </c>
      <c r="N63" s="93" t="str">
        <f t="shared" si="32"/>
        <v/>
      </c>
      <c r="O63" s="93" t="str">
        <f t="shared" si="32"/>
        <v/>
      </c>
      <c r="P63" s="110"/>
      <c r="Q63" s="41" t="s">
        <v>20</v>
      </c>
    </row>
    <row r="64" spans="2:17" s="3" customFormat="1" ht="51">
      <c r="B64" s="84">
        <v>7</v>
      </c>
      <c r="C64" s="44" t="s">
        <v>52</v>
      </c>
      <c r="D64" s="93" t="str">
        <f t="shared" ref="D64:O64" si="33">IF(ISBLANK(INDEX(KPL_DATA,D$5,1)),"",(INDEX(KPL_DATA,D$5,15)))</f>
        <v/>
      </c>
      <c r="E64" s="93" t="str">
        <f t="shared" si="33"/>
        <v/>
      </c>
      <c r="F64" s="93" t="str">
        <f t="shared" si="33"/>
        <v/>
      </c>
      <c r="G64" s="93" t="str">
        <f t="shared" si="33"/>
        <v/>
      </c>
      <c r="H64" s="93" t="str">
        <f t="shared" si="33"/>
        <v/>
      </c>
      <c r="I64" s="93" t="str">
        <f t="shared" si="33"/>
        <v/>
      </c>
      <c r="J64" s="93" t="str">
        <f t="shared" si="33"/>
        <v/>
      </c>
      <c r="K64" s="93" t="str">
        <f t="shared" si="33"/>
        <v/>
      </c>
      <c r="L64" s="93" t="str">
        <f t="shared" si="33"/>
        <v/>
      </c>
      <c r="M64" s="93" t="str">
        <f t="shared" si="33"/>
        <v/>
      </c>
      <c r="N64" s="93" t="str">
        <f t="shared" si="33"/>
        <v/>
      </c>
      <c r="O64" s="93" t="str">
        <f t="shared" si="33"/>
        <v/>
      </c>
      <c r="P64" s="110"/>
      <c r="Q64" s="41" t="s">
        <v>20</v>
      </c>
    </row>
    <row r="65" spans="1:17" s="3" customFormat="1" ht="25.5">
      <c r="B65" s="84">
        <v>23</v>
      </c>
      <c r="C65" s="44" t="s">
        <v>53</v>
      </c>
      <c r="D65" s="93" t="str">
        <f t="shared" ref="D65:O65" si="34">IF(ISBLANK(INDEX(KPL_DATA,D$5,1)),"",(INDEX(KPL_DATA,D$5,31)))</f>
        <v/>
      </c>
      <c r="E65" s="93" t="str">
        <f t="shared" si="34"/>
        <v/>
      </c>
      <c r="F65" s="93" t="str">
        <f t="shared" si="34"/>
        <v/>
      </c>
      <c r="G65" s="93" t="str">
        <f t="shared" si="34"/>
        <v/>
      </c>
      <c r="H65" s="93" t="str">
        <f t="shared" si="34"/>
        <v/>
      </c>
      <c r="I65" s="93" t="str">
        <f t="shared" si="34"/>
        <v/>
      </c>
      <c r="J65" s="93" t="str">
        <f t="shared" si="34"/>
        <v/>
      </c>
      <c r="K65" s="93" t="str">
        <f t="shared" si="34"/>
        <v/>
      </c>
      <c r="L65" s="93" t="str">
        <f t="shared" si="34"/>
        <v/>
      </c>
      <c r="M65" s="93" t="str">
        <f t="shared" si="34"/>
        <v/>
      </c>
      <c r="N65" s="93" t="str">
        <f t="shared" si="34"/>
        <v/>
      </c>
      <c r="O65" s="93" t="str">
        <f t="shared" si="34"/>
        <v/>
      </c>
      <c r="P65" s="110"/>
      <c r="Q65" s="41" t="s">
        <v>20</v>
      </c>
    </row>
    <row r="66" spans="1:17" s="3" customFormat="1" ht="12.75">
      <c r="B66" s="84">
        <v>20</v>
      </c>
      <c r="C66" s="44" t="s">
        <v>54</v>
      </c>
      <c r="D66" s="93" t="str">
        <f t="shared" ref="D66:O66" si="35">IF(ISBLANK(INDEX(KPL_DATA,D$5,1)),"",(INDEX(KPL_DATA,D$5,28)))</f>
        <v/>
      </c>
      <c r="E66" s="93" t="str">
        <f t="shared" si="35"/>
        <v/>
      </c>
      <c r="F66" s="93" t="str">
        <f t="shared" si="35"/>
        <v/>
      </c>
      <c r="G66" s="93" t="str">
        <f t="shared" si="35"/>
        <v/>
      </c>
      <c r="H66" s="93" t="str">
        <f t="shared" si="35"/>
        <v/>
      </c>
      <c r="I66" s="93" t="str">
        <f t="shared" si="35"/>
        <v/>
      </c>
      <c r="J66" s="93" t="str">
        <f t="shared" si="35"/>
        <v/>
      </c>
      <c r="K66" s="93" t="str">
        <f t="shared" si="35"/>
        <v/>
      </c>
      <c r="L66" s="93" t="str">
        <f t="shared" si="35"/>
        <v/>
      </c>
      <c r="M66" s="93" t="str">
        <f t="shared" si="35"/>
        <v/>
      </c>
      <c r="N66" s="93" t="str">
        <f t="shared" si="35"/>
        <v/>
      </c>
      <c r="O66" s="93" t="str">
        <f t="shared" si="35"/>
        <v/>
      </c>
      <c r="P66" s="110"/>
      <c r="Q66" s="41" t="s">
        <v>20</v>
      </c>
    </row>
    <row r="67" spans="1:17" s="3" customFormat="1" ht="25.5">
      <c r="B67" s="84">
        <v>19</v>
      </c>
      <c r="C67" s="44" t="s">
        <v>55</v>
      </c>
      <c r="D67" s="93" t="str">
        <f t="shared" ref="D67:O67" si="36">IF(ISBLANK(INDEX(KPL_DATA,D$5,1)),"",(INDEX(KPL_DATA,D$5,27)))</f>
        <v/>
      </c>
      <c r="E67" s="93" t="str">
        <f t="shared" si="36"/>
        <v/>
      </c>
      <c r="F67" s="93" t="str">
        <f t="shared" si="36"/>
        <v/>
      </c>
      <c r="G67" s="93" t="str">
        <f t="shared" si="36"/>
        <v/>
      </c>
      <c r="H67" s="93" t="str">
        <f t="shared" si="36"/>
        <v/>
      </c>
      <c r="I67" s="93" t="str">
        <f t="shared" si="36"/>
        <v/>
      </c>
      <c r="J67" s="93" t="str">
        <f t="shared" si="36"/>
        <v/>
      </c>
      <c r="K67" s="93" t="str">
        <f t="shared" si="36"/>
        <v/>
      </c>
      <c r="L67" s="93" t="str">
        <f t="shared" si="36"/>
        <v/>
      </c>
      <c r="M67" s="93" t="str">
        <f t="shared" si="36"/>
        <v/>
      </c>
      <c r="N67" s="93" t="str">
        <f t="shared" si="36"/>
        <v/>
      </c>
      <c r="O67" s="93" t="str">
        <f t="shared" si="36"/>
        <v/>
      </c>
      <c r="P67" s="110"/>
      <c r="Q67" s="41" t="s">
        <v>20</v>
      </c>
    </row>
    <row r="68" spans="1:17" s="3" customFormat="1" ht="38.25">
      <c r="B68" s="84">
        <v>17</v>
      </c>
      <c r="C68" s="44" t="s">
        <v>56</v>
      </c>
      <c r="D68" s="93" t="str">
        <f t="shared" ref="D68:O68" si="37">IF(ISBLANK(INDEX(KPL_DATA,D$5,1)),"",(INDEX(KPL_DATA,D$5,25)))</f>
        <v/>
      </c>
      <c r="E68" s="93" t="str">
        <f t="shared" si="37"/>
        <v/>
      </c>
      <c r="F68" s="93" t="str">
        <f t="shared" si="37"/>
        <v/>
      </c>
      <c r="G68" s="93" t="str">
        <f t="shared" si="37"/>
        <v/>
      </c>
      <c r="H68" s="93" t="str">
        <f t="shared" si="37"/>
        <v/>
      </c>
      <c r="I68" s="93" t="str">
        <f t="shared" si="37"/>
        <v/>
      </c>
      <c r="J68" s="93" t="str">
        <f t="shared" si="37"/>
        <v/>
      </c>
      <c r="K68" s="93" t="str">
        <f t="shared" si="37"/>
        <v/>
      </c>
      <c r="L68" s="93" t="str">
        <f t="shared" si="37"/>
        <v/>
      </c>
      <c r="M68" s="93" t="str">
        <f t="shared" si="37"/>
        <v/>
      </c>
      <c r="N68" s="93" t="str">
        <f t="shared" si="37"/>
        <v/>
      </c>
      <c r="O68" s="93" t="str">
        <f t="shared" si="37"/>
        <v/>
      </c>
      <c r="P68" s="110"/>
      <c r="Q68" s="41" t="s">
        <v>20</v>
      </c>
    </row>
    <row r="69" spans="1:17" s="3" customFormat="1" ht="12.75">
      <c r="B69" s="84">
        <v>9</v>
      </c>
      <c r="C69" s="44" t="s">
        <v>57</v>
      </c>
      <c r="D69" s="93" t="str">
        <f t="shared" ref="D69:O69" si="38">IF(ISBLANK(INDEX(KPL_DATA,D$5,1)),"",(INDEX(KPL_DATA,D$5,17)))</f>
        <v/>
      </c>
      <c r="E69" s="93" t="str">
        <f t="shared" si="38"/>
        <v/>
      </c>
      <c r="F69" s="93" t="str">
        <f t="shared" si="38"/>
        <v/>
      </c>
      <c r="G69" s="93" t="str">
        <f t="shared" si="38"/>
        <v/>
      </c>
      <c r="H69" s="93" t="str">
        <f t="shared" si="38"/>
        <v/>
      </c>
      <c r="I69" s="93" t="str">
        <f t="shared" si="38"/>
        <v/>
      </c>
      <c r="J69" s="93" t="str">
        <f t="shared" si="38"/>
        <v/>
      </c>
      <c r="K69" s="93" t="str">
        <f t="shared" si="38"/>
        <v/>
      </c>
      <c r="L69" s="93" t="str">
        <f t="shared" si="38"/>
        <v/>
      </c>
      <c r="M69" s="93" t="str">
        <f t="shared" si="38"/>
        <v/>
      </c>
      <c r="N69" s="93" t="str">
        <f t="shared" si="38"/>
        <v/>
      </c>
      <c r="O69" s="93" t="str">
        <f t="shared" si="38"/>
        <v/>
      </c>
      <c r="P69" s="110"/>
      <c r="Q69" s="41" t="s">
        <v>20</v>
      </c>
    </row>
    <row r="70" spans="1:17" s="3" customFormat="1" ht="12.75">
      <c r="B70" s="84">
        <v>25</v>
      </c>
      <c r="C70" s="44" t="s">
        <v>58</v>
      </c>
      <c r="D70" s="93" t="str">
        <f t="shared" ref="D70:O70" si="39">IF(ISBLANK(INDEX(KPL_DATA,D$5,1)),"",(INDEX(KPL_DATA,D$5,33)))</f>
        <v/>
      </c>
      <c r="E70" s="93" t="str">
        <f t="shared" si="39"/>
        <v/>
      </c>
      <c r="F70" s="93" t="str">
        <f t="shared" si="39"/>
        <v/>
      </c>
      <c r="G70" s="93" t="str">
        <f t="shared" si="39"/>
        <v/>
      </c>
      <c r="H70" s="93" t="str">
        <f t="shared" si="39"/>
        <v/>
      </c>
      <c r="I70" s="93" t="str">
        <f t="shared" si="39"/>
        <v/>
      </c>
      <c r="J70" s="93" t="str">
        <f t="shared" si="39"/>
        <v/>
      </c>
      <c r="K70" s="93" t="str">
        <f t="shared" si="39"/>
        <v/>
      </c>
      <c r="L70" s="93" t="str">
        <f t="shared" si="39"/>
        <v/>
      </c>
      <c r="M70" s="93" t="str">
        <f t="shared" si="39"/>
        <v/>
      </c>
      <c r="N70" s="93" t="str">
        <f t="shared" si="39"/>
        <v/>
      </c>
      <c r="O70" s="93" t="str">
        <f t="shared" si="39"/>
        <v/>
      </c>
      <c r="P70" s="110"/>
      <c r="Q70" s="41" t="s">
        <v>20</v>
      </c>
    </row>
    <row r="71" spans="1:17" s="3" customFormat="1" ht="12.75">
      <c r="B71" s="84">
        <v>22</v>
      </c>
      <c r="C71" s="44" t="s">
        <v>59</v>
      </c>
      <c r="D71" s="93" t="str">
        <f t="shared" ref="D71:O71" si="40">IF(ISBLANK(INDEX(KPL_DATA,D$5,1)),"",(INDEX(KPL_DATA,D$5,30)))</f>
        <v/>
      </c>
      <c r="E71" s="93" t="str">
        <f t="shared" si="40"/>
        <v/>
      </c>
      <c r="F71" s="93" t="str">
        <f t="shared" si="40"/>
        <v/>
      </c>
      <c r="G71" s="93" t="str">
        <f t="shared" si="40"/>
        <v/>
      </c>
      <c r="H71" s="93" t="str">
        <f t="shared" si="40"/>
        <v/>
      </c>
      <c r="I71" s="93" t="str">
        <f t="shared" si="40"/>
        <v/>
      </c>
      <c r="J71" s="93" t="str">
        <f t="shared" si="40"/>
        <v/>
      </c>
      <c r="K71" s="93" t="str">
        <f t="shared" si="40"/>
        <v/>
      </c>
      <c r="L71" s="93" t="str">
        <f t="shared" si="40"/>
        <v/>
      </c>
      <c r="M71" s="93" t="str">
        <f t="shared" si="40"/>
        <v/>
      </c>
      <c r="N71" s="93" t="str">
        <f t="shared" si="40"/>
        <v/>
      </c>
      <c r="O71" s="93" t="str">
        <f t="shared" si="40"/>
        <v/>
      </c>
      <c r="P71" s="110"/>
      <c r="Q71" s="41" t="s">
        <v>20</v>
      </c>
    </row>
    <row r="72" spans="1:17" s="3" customFormat="1" ht="12.75">
      <c r="B72" s="84">
        <v>21</v>
      </c>
      <c r="C72" s="44" t="s">
        <v>60</v>
      </c>
      <c r="D72" s="93" t="str">
        <f t="shared" ref="D72:O72" si="41">IF(ISBLANK(INDEX(KPL_DATA,D$5,1)),"",(INDEX(KPL_DATA,D$5,29)))</f>
        <v/>
      </c>
      <c r="E72" s="93" t="str">
        <f t="shared" si="41"/>
        <v/>
      </c>
      <c r="F72" s="93" t="str">
        <f t="shared" si="41"/>
        <v/>
      </c>
      <c r="G72" s="93" t="str">
        <f t="shared" si="41"/>
        <v/>
      </c>
      <c r="H72" s="93" t="str">
        <f t="shared" si="41"/>
        <v/>
      </c>
      <c r="I72" s="93" t="str">
        <f t="shared" si="41"/>
        <v/>
      </c>
      <c r="J72" s="93" t="str">
        <f t="shared" si="41"/>
        <v/>
      </c>
      <c r="K72" s="93" t="str">
        <f t="shared" si="41"/>
        <v/>
      </c>
      <c r="L72" s="93" t="str">
        <f t="shared" si="41"/>
        <v/>
      </c>
      <c r="M72" s="93" t="str">
        <f t="shared" si="41"/>
        <v/>
      </c>
      <c r="N72" s="93" t="str">
        <f t="shared" si="41"/>
        <v/>
      </c>
      <c r="O72" s="93" t="str">
        <f t="shared" si="41"/>
        <v/>
      </c>
      <c r="P72" s="110"/>
      <c r="Q72" s="41" t="s">
        <v>20</v>
      </c>
    </row>
    <row r="73" spans="1:17" s="13" customFormat="1" ht="17.25" customHeight="1" thickBot="1">
      <c r="A73" s="3"/>
      <c r="C73" s="18" t="s">
        <v>12</v>
      </c>
      <c r="D73" s="64" t="str">
        <f t="shared" ref="D73:O73" si="42">IF(ISBLANK(INDEX(KPL_DATA,D$5,1)), "", SUM(D52:D72))</f>
        <v/>
      </c>
      <c r="E73" s="64" t="str">
        <f t="shared" si="42"/>
        <v/>
      </c>
      <c r="F73" s="64" t="str">
        <f t="shared" si="42"/>
        <v/>
      </c>
      <c r="G73" s="64" t="str">
        <f t="shared" si="42"/>
        <v/>
      </c>
      <c r="H73" s="64" t="str">
        <f t="shared" si="42"/>
        <v/>
      </c>
      <c r="I73" s="64" t="str">
        <f t="shared" si="42"/>
        <v/>
      </c>
      <c r="J73" s="64" t="str">
        <f t="shared" si="42"/>
        <v/>
      </c>
      <c r="K73" s="64" t="str">
        <f t="shared" si="42"/>
        <v/>
      </c>
      <c r="L73" s="64" t="str">
        <f t="shared" si="42"/>
        <v/>
      </c>
      <c r="M73" s="64" t="str">
        <f t="shared" si="42"/>
        <v/>
      </c>
      <c r="N73" s="64" t="str">
        <f t="shared" si="42"/>
        <v/>
      </c>
      <c r="O73" s="64" t="str">
        <f t="shared" si="42"/>
        <v/>
      </c>
      <c r="P73" s="118"/>
      <c r="Q73" s="40"/>
    </row>
    <row r="74" spans="1:17" s="13" customFormat="1" ht="17.25" customHeight="1">
      <c r="A74" s="3"/>
      <c r="C74" s="61" t="s">
        <v>37</v>
      </c>
      <c r="D74" s="91" t="str">
        <f t="shared" ref="D74:O74" si="43">IFERROR(IF(ISBLANK(INDEX(KPL_DATA,D$5,1)),"", D$73/D$80*100),0)</f>
        <v/>
      </c>
      <c r="E74" s="91" t="str">
        <f t="shared" si="43"/>
        <v/>
      </c>
      <c r="F74" s="91" t="str">
        <f t="shared" si="43"/>
        <v/>
      </c>
      <c r="G74" s="91" t="str">
        <f t="shared" si="43"/>
        <v/>
      </c>
      <c r="H74" s="91" t="str">
        <f t="shared" si="43"/>
        <v/>
      </c>
      <c r="I74" s="91" t="str">
        <f t="shared" si="43"/>
        <v/>
      </c>
      <c r="J74" s="91" t="str">
        <f t="shared" si="43"/>
        <v/>
      </c>
      <c r="K74" s="91" t="str">
        <f t="shared" si="43"/>
        <v/>
      </c>
      <c r="L74" s="91" t="str">
        <f t="shared" si="43"/>
        <v/>
      </c>
      <c r="M74" s="91" t="str">
        <f t="shared" si="43"/>
        <v/>
      </c>
      <c r="N74" s="91" t="str">
        <f t="shared" si="43"/>
        <v/>
      </c>
      <c r="O74" s="91" t="str">
        <f t="shared" si="43"/>
        <v/>
      </c>
      <c r="P74" s="119"/>
      <c r="Q74" s="40"/>
    </row>
    <row r="75" spans="1:17" s="13" customFormat="1" ht="17.25" customHeight="1" thickBot="1">
      <c r="A75" s="3"/>
      <c r="C75" s="61" t="s">
        <v>38</v>
      </c>
      <c r="D75" s="91" t="str">
        <f>IFERROR(IF(ISBLANK(INDEX(KPL_DATA,D$5,1)), "", SUM($D$73:D$73)/SUM($D$80:D$80)*100),0)</f>
        <v/>
      </c>
      <c r="E75" s="91" t="str">
        <f>IFERROR(IF(ISBLANK(INDEX(KPL_DATA,E$5,1)), "", SUM($D$73:E$73)/SUM($D$80:E$80)*100),0)</f>
        <v/>
      </c>
      <c r="F75" s="91" t="str">
        <f>IFERROR(IF(ISBLANK(INDEX(KPL_DATA,F$5,1)), "", SUM($D$73:F$73)/SUM($D$80:F$80)*100),0)</f>
        <v/>
      </c>
      <c r="G75" s="91" t="str">
        <f>IFERROR(IF(ISBLANK(INDEX(KPL_DATA,G$5,1)), "", SUM($D$73:G$73)/SUM($D$80:G$80)*100),0)</f>
        <v/>
      </c>
      <c r="H75" s="91" t="str">
        <f>IFERROR(IF(ISBLANK(INDEX(KPL_DATA,H$5,1)), "", SUM($D$73:H$73)/SUM($D$80:H$80)*100),0)</f>
        <v/>
      </c>
      <c r="I75" s="91" t="str">
        <f>IFERROR(IF(ISBLANK(INDEX(KPL_DATA,I$5,1)), "", SUM($D$73:I$73)/SUM($D$80:I$80)*100),0)</f>
        <v/>
      </c>
      <c r="J75" s="136" t="str">
        <f>IFERROR(IF(ISBLANK(INDEX(KPL_DATA,J$5,1)), "", SUM($J$73:J$73)/SUM($J$80:J$80)*100),0)</f>
        <v/>
      </c>
      <c r="K75" s="136" t="str">
        <f>IFERROR(IF(ISBLANK(INDEX(KPL_DATA,K$5,1)), "", SUM($J$73:K$73)/SUM($J$80:K$80)*100),0)</f>
        <v/>
      </c>
      <c r="L75" s="136" t="str">
        <f>IFERROR(IF(ISBLANK(INDEX(KPL_DATA,L$5,1)), "", SUM($J$73:L$73)/SUM($J$80:L$80)*100),0)</f>
        <v/>
      </c>
      <c r="M75" s="136" t="str">
        <f>IFERROR(IF(ISBLANK(INDEX(KPL_DATA,M$5,1)), "", SUM($J$73:M$73)/SUM($J$80:M$80)*100),0)</f>
        <v/>
      </c>
      <c r="N75" s="136" t="str">
        <f>IFERROR(IF(ISBLANK(INDEX(KPL_DATA,N$5,1)), "", SUM($J$73:N$73)/SUM($J$80:N$80)*100),0)</f>
        <v/>
      </c>
      <c r="O75" s="136" t="str">
        <f>IFERROR(IF(ISBLANK(INDEX(KPL_DATA,O$5,1)), "", SUM($J$73:O$73)/SUM($J$80:O$80)*100),0)</f>
        <v/>
      </c>
      <c r="P75" s="119"/>
      <c r="Q75" s="40"/>
    </row>
    <row r="76" spans="1:17" s="13" customFormat="1" ht="17.25" customHeight="1">
      <c r="A76" s="3"/>
      <c r="C76" s="73" t="s">
        <v>68</v>
      </c>
      <c r="D76" s="104" t="str">
        <f t="shared" ref="D76:O76" si="44">IFERROR(IF(ISBLANK(INDEX(KPL_DATA,D$5,1)), "", D$77/D$80*100),0)</f>
        <v/>
      </c>
      <c r="E76" s="104" t="str">
        <f t="shared" si="44"/>
        <v/>
      </c>
      <c r="F76" s="104" t="str">
        <f t="shared" si="44"/>
        <v/>
      </c>
      <c r="G76" s="104" t="str">
        <f t="shared" si="44"/>
        <v/>
      </c>
      <c r="H76" s="104" t="str">
        <f t="shared" si="44"/>
        <v/>
      </c>
      <c r="I76" s="104" t="str">
        <f t="shared" si="44"/>
        <v/>
      </c>
      <c r="J76" s="104" t="str">
        <f t="shared" si="44"/>
        <v/>
      </c>
      <c r="K76" s="104" t="str">
        <f t="shared" si="44"/>
        <v/>
      </c>
      <c r="L76" s="104" t="str">
        <f t="shared" si="44"/>
        <v/>
      </c>
      <c r="M76" s="104" t="str">
        <f t="shared" si="44"/>
        <v/>
      </c>
      <c r="N76" s="104" t="str">
        <f t="shared" si="44"/>
        <v/>
      </c>
      <c r="O76" s="106" t="str">
        <f t="shared" si="44"/>
        <v/>
      </c>
      <c r="P76" s="88"/>
      <c r="Q76" s="40"/>
    </row>
    <row r="77" spans="1:17" s="13" customFormat="1" ht="17.25" customHeight="1" thickBot="1">
      <c r="A77" s="3"/>
      <c r="C77" s="60" t="s">
        <v>39</v>
      </c>
      <c r="D77" s="95" t="str">
        <f t="shared" ref="D77:O77" si="45">IF(ISBLANK(INDEX(KPL_DATA,D$5,1)),"",(INDEX(KPL_DATA,D$5,36)))</f>
        <v/>
      </c>
      <c r="E77" s="95" t="str">
        <f t="shared" si="45"/>
        <v/>
      </c>
      <c r="F77" s="95" t="str">
        <f t="shared" si="45"/>
        <v/>
      </c>
      <c r="G77" s="95" t="str">
        <f t="shared" si="45"/>
        <v/>
      </c>
      <c r="H77" s="95" t="str">
        <f t="shared" si="45"/>
        <v/>
      </c>
      <c r="I77" s="95" t="str">
        <f t="shared" si="45"/>
        <v/>
      </c>
      <c r="J77" s="95" t="str">
        <f t="shared" si="45"/>
        <v/>
      </c>
      <c r="K77" s="95" t="str">
        <f t="shared" si="45"/>
        <v/>
      </c>
      <c r="L77" s="95" t="str">
        <f t="shared" si="45"/>
        <v/>
      </c>
      <c r="M77" s="95" t="str">
        <f t="shared" si="45"/>
        <v/>
      </c>
      <c r="N77" s="95" t="str">
        <f t="shared" si="45"/>
        <v/>
      </c>
      <c r="O77" s="103" t="str">
        <f t="shared" si="45"/>
        <v/>
      </c>
      <c r="P77" s="111"/>
      <c r="Q77" s="40"/>
    </row>
    <row r="78" spans="1:17" s="15" customFormat="1" ht="20.100000000000001" customHeight="1">
      <c r="A78" s="3"/>
      <c r="C78" s="14"/>
      <c r="D78" s="80"/>
      <c r="E78" s="80"/>
      <c r="F78" s="80"/>
      <c r="G78" s="80"/>
      <c r="H78" s="80"/>
      <c r="I78" s="80"/>
      <c r="J78" s="80"/>
      <c r="K78" s="68"/>
      <c r="L78" s="45"/>
      <c r="M78" s="45"/>
      <c r="N78" s="45"/>
      <c r="O78" s="45"/>
      <c r="P78" s="45"/>
      <c r="Q78" s="40"/>
    </row>
    <row r="79" spans="1:17">
      <c r="C79" s="20" t="s">
        <v>1</v>
      </c>
      <c r="D79" s="107" t="str">
        <f t="shared" ref="D79:O79" si="46">IF(ISBLANK(INDEX(KPL_DATA,D$5,1)),"",(INDEX(KPL_DATA,D$5,2)))</f>
        <v/>
      </c>
      <c r="E79" s="107" t="str">
        <f t="shared" si="46"/>
        <v/>
      </c>
      <c r="F79" s="107" t="str">
        <f t="shared" si="46"/>
        <v/>
      </c>
      <c r="G79" s="107" t="str">
        <f t="shared" si="46"/>
        <v/>
      </c>
      <c r="H79" s="107" t="str">
        <f t="shared" si="46"/>
        <v/>
      </c>
      <c r="I79" s="107" t="str">
        <f t="shared" si="46"/>
        <v/>
      </c>
      <c r="J79" s="107" t="str">
        <f t="shared" si="46"/>
        <v/>
      </c>
      <c r="K79" s="107" t="str">
        <f t="shared" si="46"/>
        <v/>
      </c>
      <c r="L79" s="107" t="str">
        <f t="shared" si="46"/>
        <v/>
      </c>
      <c r="M79" s="107" t="str">
        <f t="shared" si="46"/>
        <v/>
      </c>
      <c r="N79" s="107" t="str">
        <f t="shared" si="46"/>
        <v/>
      </c>
      <c r="O79" s="107" t="str">
        <f t="shared" si="46"/>
        <v/>
      </c>
      <c r="P79" s="120"/>
      <c r="Q79" s="39" t="s">
        <v>21</v>
      </c>
    </row>
    <row r="80" spans="1:17">
      <c r="C80" s="19" t="s">
        <v>9</v>
      </c>
      <c r="D80" s="108" t="str">
        <f t="shared" ref="D80:O80" si="47">IF(ISBLANK(INDEX(KPL_DATA,D$5,1)),"",(INDEX(KPL_DATA,D$5,3)))</f>
        <v/>
      </c>
      <c r="E80" s="108" t="str">
        <f t="shared" si="47"/>
        <v/>
      </c>
      <c r="F80" s="108" t="str">
        <f t="shared" si="47"/>
        <v/>
      </c>
      <c r="G80" s="108" t="str">
        <f t="shared" si="47"/>
        <v/>
      </c>
      <c r="H80" s="108" t="str">
        <f t="shared" si="47"/>
        <v/>
      </c>
      <c r="I80" s="108" t="str">
        <f t="shared" si="47"/>
        <v/>
      </c>
      <c r="J80" s="108" t="str">
        <f t="shared" si="47"/>
        <v/>
      </c>
      <c r="K80" s="108" t="str">
        <f t="shared" si="47"/>
        <v/>
      </c>
      <c r="L80" s="108" t="str">
        <f t="shared" si="47"/>
        <v/>
      </c>
      <c r="M80" s="108" t="str">
        <f t="shared" si="47"/>
        <v/>
      </c>
      <c r="N80" s="108" t="str">
        <f t="shared" si="47"/>
        <v/>
      </c>
      <c r="O80" s="108" t="str">
        <f t="shared" si="47"/>
        <v/>
      </c>
      <c r="P80" s="120"/>
      <c r="Q80" s="39" t="s">
        <v>22</v>
      </c>
    </row>
    <row r="81" spans="2:17" ht="18" customHeight="1">
      <c r="C81" s="37" t="s">
        <v>109</v>
      </c>
      <c r="D81" s="65" t="str">
        <f t="shared" ref="D81:O81" si="48">IF(ISBLANK(INDEX(KPL_DATA,D$5,1)),"",(INDEX(KPL_DATA,D$5,4)))</f>
        <v/>
      </c>
      <c r="E81" s="65" t="str">
        <f t="shared" si="48"/>
        <v/>
      </c>
      <c r="F81" s="65" t="str">
        <f t="shared" si="48"/>
        <v/>
      </c>
      <c r="G81" s="65" t="str">
        <f t="shared" si="48"/>
        <v/>
      </c>
      <c r="H81" s="65" t="str">
        <f t="shared" si="48"/>
        <v/>
      </c>
      <c r="I81" s="65" t="str">
        <f t="shared" si="48"/>
        <v/>
      </c>
      <c r="J81" s="65" t="str">
        <f t="shared" si="48"/>
        <v/>
      </c>
      <c r="K81" s="65" t="str">
        <f t="shared" si="48"/>
        <v/>
      </c>
      <c r="L81" s="65" t="str">
        <f t="shared" si="48"/>
        <v/>
      </c>
      <c r="M81" s="65" t="str">
        <f t="shared" si="48"/>
        <v/>
      </c>
      <c r="N81" s="65" t="str">
        <f t="shared" si="48"/>
        <v/>
      </c>
      <c r="O81" s="65" t="str">
        <f t="shared" si="48"/>
        <v/>
      </c>
      <c r="P81" s="121"/>
      <c r="Q81" s="39" t="s">
        <v>23</v>
      </c>
    </row>
    <row r="82" spans="2:17" s="9" customFormat="1" ht="19.5" customHeight="1">
      <c r="B82" s="70" t="s">
        <v>63</v>
      </c>
      <c r="C82" s="8" t="s">
        <v>3</v>
      </c>
      <c r="D82" s="81" t="str">
        <f t="shared" ref="D82:O82" si="49">IF(ISBLANK(INDEX(KPL_DATA,D$5,1)),"",(INDEX(KPL_DATA,D$5,5)+INDEX(KPL_DATA,D$5,6)))</f>
        <v/>
      </c>
      <c r="E82" s="81" t="str">
        <f t="shared" si="49"/>
        <v/>
      </c>
      <c r="F82" s="81" t="str">
        <f t="shared" si="49"/>
        <v/>
      </c>
      <c r="G82" s="81" t="str">
        <f t="shared" si="49"/>
        <v/>
      </c>
      <c r="H82" s="81" t="str">
        <f t="shared" si="49"/>
        <v/>
      </c>
      <c r="I82" s="81" t="str">
        <f t="shared" si="49"/>
        <v/>
      </c>
      <c r="J82" s="81" t="str">
        <f t="shared" si="49"/>
        <v/>
      </c>
      <c r="K82" s="81" t="str">
        <f t="shared" si="49"/>
        <v/>
      </c>
      <c r="L82" s="81" t="str">
        <f t="shared" si="49"/>
        <v/>
      </c>
      <c r="M82" s="81" t="str">
        <f t="shared" si="49"/>
        <v/>
      </c>
      <c r="N82" s="81" t="str">
        <f t="shared" si="49"/>
        <v/>
      </c>
      <c r="O82" s="81" t="str">
        <f t="shared" si="49"/>
        <v/>
      </c>
      <c r="P82" s="122"/>
      <c r="Q82" s="39" t="s">
        <v>24</v>
      </c>
    </row>
    <row r="83" spans="2:17" s="10" customFormat="1" ht="19.5" customHeight="1">
      <c r="B83" s="70" t="s">
        <v>63</v>
      </c>
      <c r="C83" s="21" t="s">
        <v>4</v>
      </c>
      <c r="D83" s="125" t="str">
        <f t="shared" ref="D83:O83" si="50">IFERROR(IF(ISBLANK(INDEX(KPL_DATA,D$5,1)),"", D$82/D$80*100),0)</f>
        <v/>
      </c>
      <c r="E83" s="125" t="str">
        <f t="shared" si="50"/>
        <v/>
      </c>
      <c r="F83" s="125" t="str">
        <f t="shared" si="50"/>
        <v/>
      </c>
      <c r="G83" s="125" t="str">
        <f t="shared" si="50"/>
        <v/>
      </c>
      <c r="H83" s="125" t="str">
        <f t="shared" si="50"/>
        <v/>
      </c>
      <c r="I83" s="125" t="str">
        <f t="shared" si="50"/>
        <v/>
      </c>
      <c r="J83" s="125" t="str">
        <f t="shared" si="50"/>
        <v/>
      </c>
      <c r="K83" s="125" t="str">
        <f t="shared" si="50"/>
        <v/>
      </c>
      <c r="L83" s="125" t="str">
        <f t="shared" si="50"/>
        <v/>
      </c>
      <c r="M83" s="125" t="str">
        <f t="shared" si="50"/>
        <v/>
      </c>
      <c r="N83" s="125" t="str">
        <f t="shared" si="50"/>
        <v/>
      </c>
      <c r="O83" s="125" t="str">
        <f t="shared" si="50"/>
        <v/>
      </c>
      <c r="P83" s="123"/>
      <c r="Q83" s="43"/>
    </row>
    <row r="84" spans="2:17" ht="27.6" customHeight="1"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124"/>
    </row>
    <row r="85" spans="2:17">
      <c r="C85" s="71" t="s">
        <v>64</v>
      </c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124"/>
    </row>
    <row r="86" spans="2:17">
      <c r="B86" s="71" t="s">
        <v>61</v>
      </c>
      <c r="C86" s="8" t="s">
        <v>3</v>
      </c>
      <c r="D86" s="82" t="str">
        <f t="shared" ref="D86:O86" si="51">IF(ISBLANK(INDEX(KPL_DATA,D$5,1)),"",(INDEX(KPL_DATA,D$5,5)))</f>
        <v/>
      </c>
      <c r="E86" s="82" t="str">
        <f t="shared" si="51"/>
        <v/>
      </c>
      <c r="F86" s="82" t="str">
        <f t="shared" si="51"/>
        <v/>
      </c>
      <c r="G86" s="82" t="str">
        <f t="shared" si="51"/>
        <v/>
      </c>
      <c r="H86" s="82" t="str">
        <f t="shared" si="51"/>
        <v/>
      </c>
      <c r="I86" s="82" t="str">
        <f t="shared" si="51"/>
        <v/>
      </c>
      <c r="J86" s="82" t="str">
        <f t="shared" si="51"/>
        <v/>
      </c>
      <c r="K86" s="82" t="str">
        <f t="shared" si="51"/>
        <v/>
      </c>
      <c r="L86" s="82" t="str">
        <f t="shared" si="51"/>
        <v/>
      </c>
      <c r="M86" s="82" t="str">
        <f t="shared" si="51"/>
        <v/>
      </c>
      <c r="N86" s="82" t="str">
        <f t="shared" si="51"/>
        <v/>
      </c>
      <c r="O86" s="82" t="str">
        <f t="shared" si="51"/>
        <v/>
      </c>
      <c r="P86" s="122"/>
    </row>
    <row r="87" spans="2:17">
      <c r="B87" s="71" t="s">
        <v>62</v>
      </c>
      <c r="C87" s="8" t="s">
        <v>3</v>
      </c>
      <c r="D87" s="82" t="str">
        <f t="shared" ref="D87:O87" si="52">IF(ISBLANK(INDEX(KPL_DATA,D$5,1)),"",(INDEX(KPL_DATA,D$5,6)))</f>
        <v/>
      </c>
      <c r="E87" s="82" t="str">
        <f t="shared" si="52"/>
        <v/>
      </c>
      <c r="F87" s="82" t="str">
        <f t="shared" si="52"/>
        <v/>
      </c>
      <c r="G87" s="82" t="str">
        <f t="shared" si="52"/>
        <v/>
      </c>
      <c r="H87" s="82" t="str">
        <f t="shared" si="52"/>
        <v/>
      </c>
      <c r="I87" s="82" t="str">
        <f t="shared" si="52"/>
        <v/>
      </c>
      <c r="J87" s="82" t="str">
        <f t="shared" si="52"/>
        <v/>
      </c>
      <c r="K87" s="82" t="str">
        <f t="shared" si="52"/>
        <v/>
      </c>
      <c r="L87" s="82" t="str">
        <f t="shared" si="52"/>
        <v/>
      </c>
      <c r="M87" s="82" t="str">
        <f t="shared" si="52"/>
        <v/>
      </c>
      <c r="N87" s="82" t="str">
        <f t="shared" si="52"/>
        <v/>
      </c>
      <c r="O87" s="82" t="str">
        <f t="shared" si="52"/>
        <v/>
      </c>
      <c r="P87" s="122"/>
    </row>
    <row r="88" spans="2:17">
      <c r="B88" s="70" t="s">
        <v>63</v>
      </c>
      <c r="C88" s="8" t="s">
        <v>3</v>
      </c>
      <c r="D88" s="82" t="str">
        <f t="shared" ref="D88:O88" si="53">IF(ISBLANK(INDEX(KPL_DATA,D$5,1)),"", D$86+D$87)</f>
        <v/>
      </c>
      <c r="E88" s="82" t="str">
        <f t="shared" si="53"/>
        <v/>
      </c>
      <c r="F88" s="82" t="str">
        <f t="shared" si="53"/>
        <v/>
      </c>
      <c r="G88" s="82" t="str">
        <f t="shared" si="53"/>
        <v/>
      </c>
      <c r="H88" s="82" t="str">
        <f t="shared" si="53"/>
        <v/>
      </c>
      <c r="I88" s="82" t="str">
        <f t="shared" si="53"/>
        <v/>
      </c>
      <c r="J88" s="82" t="str">
        <f t="shared" si="53"/>
        <v/>
      </c>
      <c r="K88" s="82" t="str">
        <f t="shared" si="53"/>
        <v/>
      </c>
      <c r="L88" s="82" t="str">
        <f t="shared" si="53"/>
        <v/>
      </c>
      <c r="M88" s="82" t="str">
        <f t="shared" si="53"/>
        <v/>
      </c>
      <c r="N88" s="82" t="str">
        <f t="shared" si="53"/>
        <v/>
      </c>
      <c r="O88" s="82" t="str">
        <f t="shared" si="53"/>
        <v/>
      </c>
      <c r="P88" s="122"/>
    </row>
    <row r="89" spans="2:17">
      <c r="D89" s="80"/>
      <c r="E89" s="80"/>
      <c r="F89" s="80"/>
      <c r="G89" s="80"/>
      <c r="H89" s="80"/>
      <c r="I89" s="80"/>
      <c r="J89" s="80"/>
      <c r="K89" s="80"/>
      <c r="L89" s="80"/>
    </row>
    <row r="90" spans="2:17">
      <c r="B90" s="72" t="s">
        <v>61</v>
      </c>
      <c r="C90" s="8" t="s">
        <v>65</v>
      </c>
      <c r="D90" s="82" t="str">
        <f t="shared" ref="D90:O90" si="54">IF(ISBLANK(INDEX(KPL_DATA,D$5,1)),"",(INDEX(KPL_DATA,D$5,37)))</f>
        <v/>
      </c>
      <c r="E90" s="82" t="str">
        <f t="shared" si="54"/>
        <v/>
      </c>
      <c r="F90" s="82" t="str">
        <f t="shared" si="54"/>
        <v/>
      </c>
      <c r="G90" s="82" t="str">
        <f t="shared" si="54"/>
        <v/>
      </c>
      <c r="H90" s="82" t="str">
        <f t="shared" si="54"/>
        <v/>
      </c>
      <c r="I90" s="82" t="str">
        <f t="shared" si="54"/>
        <v/>
      </c>
      <c r="J90" s="82" t="str">
        <f t="shared" si="54"/>
        <v/>
      </c>
      <c r="K90" s="82" t="str">
        <f t="shared" si="54"/>
        <v/>
      </c>
      <c r="L90" s="82" t="str">
        <f t="shared" si="54"/>
        <v/>
      </c>
      <c r="M90" s="82" t="str">
        <f t="shared" si="54"/>
        <v/>
      </c>
      <c r="N90" s="82" t="str">
        <f t="shared" si="54"/>
        <v/>
      </c>
      <c r="O90" s="82" t="str">
        <f t="shared" si="54"/>
        <v/>
      </c>
      <c r="P90" s="122"/>
    </row>
    <row r="91" spans="2:17">
      <c r="B91" s="72" t="s">
        <v>61</v>
      </c>
      <c r="C91" s="8" t="s">
        <v>66</v>
      </c>
      <c r="D91" s="82" t="str">
        <f t="shared" ref="D91:O91" si="55">IF(ISBLANK(INDEX(KPL_DATA,D$5,1)),"",(INDEX(KPL_DATA,D$5,7)))</f>
        <v/>
      </c>
      <c r="E91" s="82" t="str">
        <f t="shared" si="55"/>
        <v/>
      </c>
      <c r="F91" s="82" t="str">
        <f t="shared" si="55"/>
        <v/>
      </c>
      <c r="G91" s="82" t="str">
        <f t="shared" si="55"/>
        <v/>
      </c>
      <c r="H91" s="82" t="str">
        <f t="shared" si="55"/>
        <v/>
      </c>
      <c r="I91" s="82" t="str">
        <f t="shared" si="55"/>
        <v/>
      </c>
      <c r="J91" s="82" t="str">
        <f t="shared" si="55"/>
        <v/>
      </c>
      <c r="K91" s="82" t="str">
        <f t="shared" si="55"/>
        <v/>
      </c>
      <c r="L91" s="82" t="str">
        <f t="shared" si="55"/>
        <v/>
      </c>
      <c r="M91" s="82" t="str">
        <f t="shared" si="55"/>
        <v/>
      </c>
      <c r="N91" s="82" t="str">
        <f t="shared" si="55"/>
        <v/>
      </c>
      <c r="O91" s="82" t="str">
        <f t="shared" si="55"/>
        <v/>
      </c>
      <c r="P91" s="122"/>
    </row>
    <row r="92" spans="2:17">
      <c r="C92" s="77" t="s">
        <v>67</v>
      </c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124"/>
    </row>
    <row r="93" spans="2:17" ht="24">
      <c r="C93" s="78" t="s">
        <v>71</v>
      </c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124"/>
    </row>
    <row r="94" spans="2:17"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</row>
  </sheetData>
  <mergeCells count="6">
    <mergeCell ref="C21:C22"/>
    <mergeCell ref="G21:O21"/>
    <mergeCell ref="C37:C38"/>
    <mergeCell ref="G37:O37"/>
    <mergeCell ref="C50:C51"/>
    <mergeCell ref="G50:O50"/>
  </mergeCells>
  <pageMargins left="0.94" right="0.04" top="0.33" bottom="0.31" header="0.3" footer="0.16"/>
  <pageSetup paperSize="9" scale="55" orientation="portrait" r:id="rId1"/>
  <headerFooter>
    <oddFooter>&amp;RPage &amp;P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workbookViewId="0">
      <selection activeCell="D6" sqref="D6"/>
    </sheetView>
  </sheetViews>
  <sheetFormatPr defaultRowHeight="15"/>
  <cols>
    <col min="1" max="1" width="7.7109375" style="86" bestFit="1" customWidth="1" collapsed="1"/>
    <col min="2" max="2" width="7.5703125" style="86" bestFit="1" customWidth="1" collapsed="1"/>
    <col min="3" max="3" width="9.42578125" style="86" bestFit="1" customWidth="1" collapsed="1"/>
    <col min="4" max="4" width="7.28515625" style="86" bestFit="1" customWidth="1" collapsed="1"/>
    <col min="5" max="5" width="9.28515625" style="86" bestFit="1" customWidth="1" collapsed="1"/>
    <col min="6" max="6" width="17.5703125" style="86" bestFit="1" customWidth="1" collapsed="1"/>
    <col min="7" max="7" width="23" style="86" bestFit="1" customWidth="1" collapsed="1"/>
    <col min="8" max="8" width="9.42578125" style="86" bestFit="1" customWidth="1" collapsed="1"/>
    <col min="9" max="9" width="7.42578125" style="86" bestFit="1" customWidth="1" collapsed="1"/>
    <col min="10" max="10" width="7.28515625" style="86" bestFit="1" customWidth="1" collapsed="1"/>
    <col min="11" max="11" width="7.7109375" style="86" bestFit="1" customWidth="1" collapsed="1"/>
    <col min="12" max="12" width="7.5703125" style="86" bestFit="1" customWidth="1" collapsed="1"/>
    <col min="13" max="26" width="6.5703125" style="86" bestFit="1" customWidth="1" collapsed="1"/>
    <col min="27" max="27" width="8.42578125" style="86" bestFit="1" customWidth="1" collapsed="1"/>
    <col min="28" max="33" width="6.5703125" style="86" bestFit="1" customWidth="1" collapsed="1"/>
    <col min="34" max="34" width="16.42578125" bestFit="1" customWidth="1" collapsed="1"/>
    <col min="35" max="35" width="12.28515625" bestFit="1" customWidth="1" collapsed="1"/>
    <col min="36" max="36" width="12.5703125" bestFit="1" customWidth="1" collapsed="1"/>
    <col min="37" max="37" width="8.85546875" bestFit="1" customWidth="1" collapsed="1"/>
  </cols>
  <sheetData>
    <row r="1" spans="1:37" ht="15.75" thickBo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4" spans="1:37">
      <c r="A4" s="126" t="s">
        <v>72</v>
      </c>
      <c r="B4" s="126" t="s">
        <v>73</v>
      </c>
      <c r="C4" s="126" t="s">
        <v>74</v>
      </c>
      <c r="D4" s="126" t="s">
        <v>75</v>
      </c>
      <c r="E4" s="126" t="s">
        <v>76</v>
      </c>
      <c r="F4" s="126" t="s">
        <v>77</v>
      </c>
      <c r="G4" s="126" t="s">
        <v>78</v>
      </c>
      <c r="H4" s="126" t="s">
        <v>79</v>
      </c>
      <c r="I4" s="126" t="s">
        <v>80</v>
      </c>
      <c r="J4" s="126" t="s">
        <v>81</v>
      </c>
      <c r="K4" s="126" t="s">
        <v>82</v>
      </c>
      <c r="L4" s="126" t="s">
        <v>83</v>
      </c>
      <c r="M4" s="126" t="s">
        <v>84</v>
      </c>
      <c r="N4" s="126" t="s">
        <v>85</v>
      </c>
      <c r="O4" s="126" t="s">
        <v>86</v>
      </c>
      <c r="P4" s="126" t="s">
        <v>87</v>
      </c>
      <c r="Q4" s="126" t="s">
        <v>88</v>
      </c>
      <c r="R4" s="126" t="s">
        <v>89</v>
      </c>
      <c r="S4" s="126" t="s">
        <v>90</v>
      </c>
      <c r="T4" s="126" t="s">
        <v>91</v>
      </c>
      <c r="U4" s="126" t="s">
        <v>92</v>
      </c>
      <c r="V4" s="126" t="s">
        <v>93</v>
      </c>
      <c r="W4" s="126" t="s">
        <v>94</v>
      </c>
      <c r="X4" s="126" t="s">
        <v>95</v>
      </c>
      <c r="Y4" s="126" t="s">
        <v>96</v>
      </c>
      <c r="Z4" s="126" t="s">
        <v>97</v>
      </c>
      <c r="AA4" s="126" t="s">
        <v>98</v>
      </c>
      <c r="AB4" s="126" t="s">
        <v>99</v>
      </c>
      <c r="AC4" s="126" t="s">
        <v>100</v>
      </c>
      <c r="AD4" s="126" t="s">
        <v>101</v>
      </c>
      <c r="AE4" s="126" t="s">
        <v>102</v>
      </c>
      <c r="AF4" s="126" t="s">
        <v>103</v>
      </c>
      <c r="AG4" s="126" t="s">
        <v>104</v>
      </c>
      <c r="AH4" s="127" t="s">
        <v>105</v>
      </c>
      <c r="AI4" s="127" t="s">
        <v>106</v>
      </c>
      <c r="AJ4" s="127" t="s">
        <v>107</v>
      </c>
      <c r="AK4" s="127" t="s">
        <v>108</v>
      </c>
    </row>
    <row r="5" spans="1:37" s="86" customFormat="1">
      <c r="A5" s="128"/>
      <c r="B5" s="129"/>
      <c r="C5" s="129"/>
      <c r="D5" s="129"/>
      <c r="E5" s="129"/>
      <c r="F5" s="129"/>
      <c r="G5" s="129"/>
      <c r="H5" s="128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8"/>
    </row>
    <row r="6" spans="1:37" s="86" customFormat="1">
      <c r="A6" s="128"/>
      <c r="B6" s="129"/>
      <c r="C6" s="129"/>
      <c r="D6" s="129"/>
      <c r="E6" s="129"/>
      <c r="F6" s="129"/>
      <c r="G6" s="129"/>
      <c r="H6" s="128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8"/>
    </row>
    <row r="7" spans="1:37" s="86" customFormat="1">
      <c r="A7" s="128"/>
      <c r="B7" s="129"/>
      <c r="C7" s="129"/>
      <c r="D7" s="129"/>
      <c r="E7" s="129"/>
      <c r="F7" s="129"/>
      <c r="G7" s="129"/>
      <c r="H7" s="128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8"/>
    </row>
    <row r="8" spans="1:37" s="86" customFormat="1">
      <c r="A8" s="128"/>
      <c r="B8" s="129"/>
      <c r="C8" s="129"/>
      <c r="D8" s="129"/>
      <c r="E8" s="129"/>
      <c r="F8" s="129"/>
      <c r="G8" s="129"/>
      <c r="H8" s="128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8"/>
    </row>
    <row r="9" spans="1:37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</row>
    <row r="10" spans="1:37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</row>
    <row r="11" spans="1:37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</row>
    <row r="12" spans="1:37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</row>
    <row r="13" spans="1:37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</row>
    <row r="14" spans="1:37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</row>
    <row r="15" spans="1:37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</row>
    <row r="16" spans="1:37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</row>
    <row r="17" spans="1:37" s="86" customFormat="1">
      <c r="B17" s="89"/>
      <c r="C17" s="89"/>
      <c r="D17" s="89"/>
      <c r="E17" s="89"/>
      <c r="F17" s="89"/>
      <c r="G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</row>
    <row r="19" spans="1:37">
      <c r="A19" s="126" t="s">
        <v>72</v>
      </c>
      <c r="B19" s="126" t="s">
        <v>73</v>
      </c>
      <c r="C19" s="126" t="s">
        <v>74</v>
      </c>
      <c r="D19" s="126" t="s">
        <v>75</v>
      </c>
      <c r="E19" s="126" t="s">
        <v>76</v>
      </c>
      <c r="F19" s="126" t="s">
        <v>77</v>
      </c>
      <c r="G19" s="126" t="s">
        <v>78</v>
      </c>
      <c r="H19" s="126" t="s">
        <v>79</v>
      </c>
      <c r="I19" s="126" t="s">
        <v>80</v>
      </c>
      <c r="J19" s="126" t="s">
        <v>81</v>
      </c>
      <c r="K19" s="126" t="s">
        <v>82</v>
      </c>
      <c r="L19" s="126" t="s">
        <v>83</v>
      </c>
      <c r="M19" s="126" t="s">
        <v>84</v>
      </c>
      <c r="N19" s="126" t="s">
        <v>85</v>
      </c>
      <c r="O19" s="126" t="s">
        <v>86</v>
      </c>
      <c r="P19" s="126" t="s">
        <v>87</v>
      </c>
      <c r="Q19" s="126" t="s">
        <v>88</v>
      </c>
      <c r="R19" s="126" t="s">
        <v>89</v>
      </c>
      <c r="S19" s="126" t="s">
        <v>90</v>
      </c>
      <c r="T19" s="126" t="s">
        <v>91</v>
      </c>
      <c r="U19" s="126" t="s">
        <v>92</v>
      </c>
      <c r="V19" s="126" t="s">
        <v>93</v>
      </c>
      <c r="W19" s="126" t="s">
        <v>94</v>
      </c>
      <c r="X19" s="126" t="s">
        <v>95</v>
      </c>
      <c r="Y19" s="126" t="s">
        <v>96</v>
      </c>
      <c r="Z19" s="126" t="s">
        <v>97</v>
      </c>
      <c r="AA19" s="126" t="s">
        <v>98</v>
      </c>
      <c r="AB19" s="126" t="s">
        <v>99</v>
      </c>
      <c r="AC19" s="126" t="s">
        <v>100</v>
      </c>
      <c r="AD19" s="126" t="s">
        <v>101</v>
      </c>
      <c r="AE19" s="126" t="s">
        <v>102</v>
      </c>
      <c r="AF19" s="126" t="s">
        <v>103</v>
      </c>
      <c r="AG19" s="126" t="s">
        <v>104</v>
      </c>
      <c r="AH19" s="127" t="s">
        <v>105</v>
      </c>
      <c r="AI19" s="127" t="s">
        <v>106</v>
      </c>
      <c r="AJ19" s="127" t="s">
        <v>107</v>
      </c>
      <c r="AK19" s="127" t="s">
        <v>108</v>
      </c>
    </row>
    <row r="20" spans="1:37" s="86" customFormat="1">
      <c r="A20" s="128"/>
      <c r="B20" s="129"/>
      <c r="C20" s="129"/>
      <c r="D20" s="129"/>
      <c r="E20" s="129"/>
      <c r="F20" s="129"/>
      <c r="G20" s="129"/>
      <c r="H20" s="128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8"/>
    </row>
    <row r="21" spans="1:37" s="86" customFormat="1">
      <c r="A21" s="128"/>
      <c r="B21" s="129"/>
      <c r="C21" s="129"/>
      <c r="D21" s="129"/>
      <c r="E21" s="129"/>
      <c r="F21" s="129"/>
      <c r="G21" s="129"/>
      <c r="H21" s="128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8"/>
    </row>
    <row r="22" spans="1:37" s="86" customFormat="1">
      <c r="A22" s="128"/>
      <c r="B22" s="129"/>
      <c r="C22" s="129"/>
      <c r="D22" s="129"/>
      <c r="E22" s="129"/>
      <c r="F22" s="129"/>
      <c r="G22" s="129"/>
      <c r="H22" s="128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8"/>
    </row>
    <row r="23" spans="1:37" s="86" customFormat="1">
      <c r="A23" s="128"/>
      <c r="B23" s="129"/>
      <c r="C23" s="129"/>
      <c r="D23" s="129"/>
      <c r="E23" s="129"/>
      <c r="F23" s="129"/>
      <c r="G23" s="129"/>
      <c r="H23" s="128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8"/>
    </row>
    <row r="24" spans="1:37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</row>
    <row r="25" spans="1:37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</row>
    <row r="26" spans="1:37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</row>
    <row r="27" spans="1:37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</row>
    <row r="28" spans="1:37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</row>
    <row r="29" spans="1:37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</row>
    <row r="30" spans="1:37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</row>
    <row r="31" spans="1:37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</row>
    <row r="34" spans="1:37">
      <c r="A34" s="126" t="s">
        <v>72</v>
      </c>
      <c r="B34" s="126" t="s">
        <v>73</v>
      </c>
      <c r="C34" s="126" t="s">
        <v>74</v>
      </c>
      <c r="D34" s="126" t="s">
        <v>75</v>
      </c>
      <c r="E34" s="126" t="s">
        <v>76</v>
      </c>
      <c r="F34" s="126" t="s">
        <v>77</v>
      </c>
      <c r="G34" s="126" t="s">
        <v>78</v>
      </c>
      <c r="H34" s="126" t="s">
        <v>79</v>
      </c>
      <c r="I34" s="126" t="s">
        <v>80</v>
      </c>
      <c r="J34" s="126" t="s">
        <v>81</v>
      </c>
      <c r="K34" s="126" t="s">
        <v>82</v>
      </c>
      <c r="L34" s="126" t="s">
        <v>83</v>
      </c>
      <c r="M34" s="126" t="s">
        <v>84</v>
      </c>
      <c r="N34" s="126" t="s">
        <v>85</v>
      </c>
      <c r="O34" s="126" t="s">
        <v>86</v>
      </c>
      <c r="P34" s="126" t="s">
        <v>87</v>
      </c>
      <c r="Q34" s="126" t="s">
        <v>88</v>
      </c>
      <c r="R34" s="126" t="s">
        <v>89</v>
      </c>
      <c r="S34" s="126" t="s">
        <v>90</v>
      </c>
      <c r="T34" s="126" t="s">
        <v>91</v>
      </c>
      <c r="U34" s="126" t="s">
        <v>92</v>
      </c>
      <c r="V34" s="126" t="s">
        <v>93</v>
      </c>
      <c r="W34" s="126" t="s">
        <v>94</v>
      </c>
      <c r="X34" s="126" t="s">
        <v>95</v>
      </c>
      <c r="Y34" s="126" t="s">
        <v>96</v>
      </c>
      <c r="Z34" s="126" t="s">
        <v>97</v>
      </c>
      <c r="AA34" s="126" t="s">
        <v>98</v>
      </c>
      <c r="AB34" s="126" t="s">
        <v>99</v>
      </c>
      <c r="AC34" s="126" t="s">
        <v>100</v>
      </c>
      <c r="AD34" s="126" t="s">
        <v>101</v>
      </c>
      <c r="AE34" s="126" t="s">
        <v>102</v>
      </c>
      <c r="AF34" s="126" t="s">
        <v>103</v>
      </c>
      <c r="AG34" s="126" t="s">
        <v>104</v>
      </c>
      <c r="AH34" s="127" t="s">
        <v>105</v>
      </c>
      <c r="AI34" s="127" t="s">
        <v>106</v>
      </c>
      <c r="AJ34" s="127" t="s">
        <v>107</v>
      </c>
      <c r="AK34" s="127" t="s">
        <v>108</v>
      </c>
    </row>
    <row r="35" spans="1:37" s="86" customFormat="1">
      <c r="A35" s="128"/>
      <c r="B35" s="129"/>
      <c r="C35" s="129"/>
      <c r="D35" s="129"/>
      <c r="E35" s="129"/>
      <c r="F35" s="129"/>
      <c r="G35" s="129"/>
      <c r="H35" s="128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8"/>
    </row>
    <row r="36" spans="1:37" s="86" customFormat="1">
      <c r="A36" s="128"/>
      <c r="B36" s="129"/>
      <c r="C36" s="129"/>
      <c r="D36" s="129"/>
      <c r="E36" s="129"/>
      <c r="F36" s="129"/>
      <c r="G36" s="129"/>
      <c r="H36" s="128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8"/>
    </row>
    <row r="37" spans="1:37" s="86" customFormat="1">
      <c r="A37" s="128"/>
      <c r="B37" s="129"/>
      <c r="C37" s="129"/>
      <c r="D37" s="129"/>
      <c r="E37" s="129"/>
      <c r="F37" s="129"/>
      <c r="G37" s="129"/>
      <c r="H37" s="128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8"/>
    </row>
    <row r="38" spans="1:37" s="86" customFormat="1">
      <c r="A38" s="128"/>
      <c r="B38" s="129"/>
      <c r="C38" s="129"/>
      <c r="D38" s="129"/>
      <c r="E38" s="129"/>
      <c r="F38" s="129"/>
      <c r="G38" s="129"/>
      <c r="H38" s="128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8"/>
    </row>
    <row r="39" spans="1:37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</row>
    <row r="40" spans="1:37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</row>
    <row r="41" spans="1:37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</row>
    <row r="42" spans="1:37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</row>
    <row r="43" spans="1:37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</row>
    <row r="44" spans="1:37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</row>
    <row r="45" spans="1:37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</row>
    <row r="46" spans="1:37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</row>
  </sheetData>
  <sortState ref="A17:AK20">
    <sortCondition ref="A17: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CC</vt:lpstr>
      <vt:lpstr>XPC</vt:lpstr>
      <vt:lpstr>XPL</vt:lpstr>
      <vt:lpstr>Data Set</vt:lpstr>
      <vt:lpstr>KEC_DATA</vt:lpstr>
      <vt:lpstr>KPL_DATA</vt:lpstr>
      <vt:lpstr>MONTH_LABEL</vt:lpstr>
      <vt:lpstr>OR_DATA</vt:lpstr>
    </vt:vector>
  </TitlesOfParts>
  <Company>KASIKORNBANK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Mueanfan.s</dc:creator>
  <cp:lastModifiedBy>avalant</cp:lastModifiedBy>
  <cp:lastPrinted>2019-07-02T03:44:24Z</cp:lastPrinted>
  <dcterms:created xsi:type="dcterms:W3CDTF">2011-06-29T03:32:39Z</dcterms:created>
  <dcterms:modified xsi:type="dcterms:W3CDTF">2019-10-21T12:24:12Z</dcterms:modified>
</cp:coreProperties>
</file>