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drawings/drawing1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!17.06.14\17.06.14 MS Excel Level 3\"/>
    </mc:Choice>
  </mc:AlternateContent>
  <bookViews>
    <workbookView xWindow="-15" yWindow="4125" windowWidth="15480" windowHeight="4185" firstSheet="11" activeTab="11"/>
  </bookViews>
  <sheets>
    <sheet name="Массивы" sheetId="74" r:id="rId1"/>
    <sheet name="ЗАДАНИЕ1" sheetId="58" r:id="rId2"/>
    <sheet name="Вычисления" sheetId="75" r:id="rId3"/>
    <sheet name="ЗАДАНИЕ2" sheetId="59" r:id="rId4"/>
    <sheet name="ЗАДАНИЕ3" sheetId="60" r:id="rId5"/>
    <sheet name="ЗАДАНИЕ4" sheetId="61" r:id="rId6"/>
    <sheet name="ЗАДАНИЕ5" sheetId="64" r:id="rId7"/>
    <sheet name="Интервальный просмотр" sheetId="76" r:id="rId8"/>
    <sheet name="ЗАДАНИЕ6" sheetId="38" r:id="rId9"/>
    <sheet name="ЗАДАНИЕ7" sheetId="24" r:id="rId10"/>
    <sheet name="ЗАДАНИЕ8" sheetId="56" r:id="rId11"/>
    <sheet name="ЗАДАНИЕ9" sheetId="43" r:id="rId12"/>
    <sheet name="ЗАДАНИЕ10" sheetId="48" r:id="rId13"/>
    <sheet name="ВЛАДИВОСТОК" sheetId="46" r:id="rId14"/>
    <sheet name="Ростов_на_Дону" sheetId="78" r:id="rId15"/>
    <sheet name="МОСКВА" sheetId="45" r:id="rId16"/>
    <sheet name="МУРМАНСК" sheetId="47" r:id="rId17"/>
    <sheet name="СОЧИ" sheetId="44" r:id="rId18"/>
    <sheet name="Краснодар" sheetId="77" r:id="rId19"/>
    <sheet name="ЗАДАНИЕ11" sheetId="67" r:id="rId20"/>
    <sheet name="ЗАДАНИЕ12" sheetId="57" r:id="rId21"/>
    <sheet name="ДЛЯ ПЕЧАТИ" sheetId="63" r:id="rId22"/>
    <sheet name="ЗАДАНИЕ13" sheetId="73" r:id="rId23"/>
    <sheet name="ИСТОЧНИК" sheetId="71" state="hidden" r:id="rId24"/>
    <sheet name="ЗАДАНИЕ14" sheetId="54" r:id="rId25"/>
    <sheet name="ЗАДАНИЕ15" sheetId="68" r:id="rId26"/>
  </sheets>
  <externalReferences>
    <externalReference r:id="rId27"/>
    <externalReference r:id="rId28"/>
  </externalReferences>
  <definedNames>
    <definedName name="__IntlFixup" hidden="1">TRUE</definedName>
    <definedName name="_xlnm._FilterDatabase" localSheetId="20" hidden="1">ЗАДАНИЕ12!$C$2:$E$11</definedName>
    <definedName name="_xlnm._FilterDatabase" localSheetId="22" hidden="1">ЗАДАНИЕ13!$B$2:$C$18</definedName>
    <definedName name="_xlnm._FilterDatabase" localSheetId="3" hidden="1">ЗАДАНИЕ2!$B$2:$F$11</definedName>
    <definedName name="_xlnm._FilterDatabase" localSheetId="6" hidden="1">ЗАДАНИЕ5!$A$1:$E$24</definedName>
    <definedName name="_xlnm._FilterDatabase" localSheetId="8" hidden="1">ЗАДАНИЕ6!$A$1:$D$13</definedName>
    <definedName name="_xlnm._FilterDatabase" localSheetId="10" hidden="1">ЗАДАНИЕ8!$A$1:$E$57</definedName>
    <definedName name="AccessDatabase" hidden="1">"C:\My Documents\MAUI MALL1.mdb"</definedName>
    <definedName name="ACwvu.CapersView." localSheetId="20" hidden="1">[1]MASTER!#REF!</definedName>
    <definedName name="ACwvu.CapersView." localSheetId="22" hidden="1">[1]MASTER!#REF!</definedName>
    <definedName name="ACwvu.CapersView." localSheetId="6" hidden="1">[1]MASTER!#REF!</definedName>
    <definedName name="ACwvu.CapersView." localSheetId="11" hidden="1">[1]MASTER!#REF!</definedName>
    <definedName name="ACwvu.CapersView." localSheetId="18" hidden="1">[1]MASTER!#REF!</definedName>
    <definedName name="ACwvu.CapersView." localSheetId="14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20" hidden="1">[1]MASTER!#REF!</definedName>
    <definedName name="Cwvu.CapersView." localSheetId="22" hidden="1">[1]MASTER!#REF!</definedName>
    <definedName name="Cwvu.CapersView." localSheetId="6" hidden="1">[1]MASTER!#REF!</definedName>
    <definedName name="Cwvu.CapersView." localSheetId="11" hidden="1">[1]MASTER!#REF!</definedName>
    <definedName name="Cwvu.CapersView." localSheetId="18" hidden="1">[1]MASTER!#REF!</definedName>
    <definedName name="Cwvu.CapersView." localSheetId="14" hidden="1">[1]MASTER!#REF!</definedName>
    <definedName name="Cwvu.CapersView." hidden="1">[1]MASTER!#REF!</definedName>
    <definedName name="Cwvu.Japan_Capers_Ed_Pub." localSheetId="20" hidden="1">[1]MASTER!#REF!</definedName>
    <definedName name="Cwvu.Japan_Capers_Ed_Pub." localSheetId="22" hidden="1">[1]MASTER!#REF!</definedName>
    <definedName name="Cwvu.Japan_Capers_Ed_Pub." localSheetId="6" hidden="1">[1]MASTER!#REF!</definedName>
    <definedName name="Cwvu.Japan_Capers_Ed_Pub." localSheetId="11" hidden="1">[1]MASTER!#REF!</definedName>
    <definedName name="Cwvu.Japan_Capers_Ed_Pub." localSheetId="18" hidden="1">[1]MASTER!#REF!</definedName>
    <definedName name="Cwvu.Japan_Capers_Ed_Pub." localSheetId="14" hidden="1">[1]MASTER!#REF!</definedName>
    <definedName name="Cwvu.Japan_Capers_Ed_Pub." hidden="1">[1]MASTER!#REF!</definedName>
    <definedName name="Cwvu.KJP_CC." localSheetId="2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2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8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6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olver_adj" localSheetId="8" hidden="1">ЗАДАНИЕ6!$C$11:$G$12</definedName>
    <definedName name="solver_eng" localSheetId="8" hidden="1">1</definedName>
    <definedName name="solver_lhs1" localSheetId="8" hidden="1">ЗАДАНИЕ6!$H$11:$H$12</definedName>
    <definedName name="solver_neg" localSheetId="8" hidden="1">2</definedName>
    <definedName name="solver_num" localSheetId="8" hidden="1">1</definedName>
    <definedName name="solver_opt" localSheetId="8" hidden="1">ЗАДАНИЕ6!$E$18</definedName>
    <definedName name="solver_rel1" localSheetId="8" hidden="1">1</definedName>
    <definedName name="solver_rhs1" localSheetId="8" hidden="1">ЗАДАНИЕ6!$J$11:$J$12</definedName>
    <definedName name="solver_typ" localSheetId="8" hidden="1">2</definedName>
    <definedName name="solver_val" localSheetId="8" hidden="1">0</definedName>
    <definedName name="solver_ver" localSheetId="8" hidden="1">3</definedName>
    <definedName name="Swvu.CapersView." localSheetId="20" hidden="1">[1]MASTER!#REF!</definedName>
    <definedName name="Swvu.CapersView." localSheetId="22" hidden="1">[1]MASTER!#REF!</definedName>
    <definedName name="Swvu.CapersView." localSheetId="6" hidden="1">[1]MASTER!#REF!</definedName>
    <definedName name="Swvu.CapersView." localSheetId="11" hidden="1">[1]MASTER!#REF!</definedName>
    <definedName name="Swvu.CapersView." localSheetId="18" hidden="1">[1]MASTER!#REF!</definedName>
    <definedName name="Swvu.CapersView." localSheetId="14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QUARTERLY._.VIEW." localSheetId="6" hidden="1">{"QUARTERLY VIEW",#N/A,FALSE,"YEAR TOTAL"}</definedName>
    <definedName name="wrn.QUARTERLY._.VIEW." hidden="1">{"QUARTERLY VIEW",#N/A,FALSE,"YEAR TOTAL"}</definedName>
    <definedName name="wrn.YEAR._.VIEW." localSheetId="6" hidden="1">{#N/A,#N/A,FALSE,"YEAR TOTAL"}</definedName>
    <definedName name="wrn.YEAR._.VIEW." hidden="1">{#N/A,#N/A,FALSE,"YEAR TOTAL"}</definedName>
    <definedName name="wrn.отчет._.по._.курсу." localSheetId="20" hidden="1">{"программа",#N/A,TRUE,"lessons";"продажа оргтехники",#N/A,TRUE,"образец"}</definedName>
    <definedName name="wrn.отчет._.по._.курсу." localSheetId="22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localSheetId="9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20" hidden="1">[1]MASTER!#REF!,[1]MASTER!#REF!,[1]MASTER!#REF!,[1]MASTER!#REF!,[1]MASTER!#REF!,[1]MASTER!#REF!,[1]MASTER!#REF!,[1]MASTER!$A$98:$IV$272</definedName>
    <definedName name="Z_9A428CE1_B4D9_11D0_A8AA_0000C071AEE7_.wvu.Rows" localSheetId="22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localSheetId="11" hidden="1">[1]MASTER!#REF!,[1]MASTER!#REF!,[1]MASTER!#REF!,[1]MASTER!#REF!,[1]MASTER!#REF!,[1]MASTER!#REF!,[1]MASTER!#REF!,[1]MASTER!$A$98:$IV$272</definedName>
    <definedName name="Z_9A428CE1_B4D9_11D0_A8AA_0000C071AEE7_.wvu.Rows" localSheetId="18" hidden="1">[1]MASTER!#REF!,[1]MASTER!#REF!,[1]MASTER!#REF!,[1]MASTER!#REF!,[1]MASTER!#REF!,[1]MASTER!#REF!,[1]MASTER!#REF!,[1]MASTER!$A$98:$IV$272</definedName>
    <definedName name="Z_9A428CE1_B4D9_11D0_A8AA_0000C071AEE7_.wvu.Rows" localSheetId="14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база">ЗАДАНИЕ7!$A$2:$E$25</definedName>
    <definedName name="вв" hidden="1">{"программа",#N/A,TRUE,"lessons";"продажа оргтехники",#N/A,TRUE,"образец"}</definedName>
    <definedName name="Доставка">ЗАДАНИЕ2!$F$3:$F$11</definedName>
    <definedName name="жж" localSheetId="22" hidden="1">[1]MASTER!#REF!</definedName>
    <definedName name="жж" localSheetId="18" hidden="1">[1]MASTER!#REF!</definedName>
    <definedName name="жж" localSheetId="14" hidden="1">[1]MASTER!#REF!</definedName>
    <definedName name="жж" hidden="1">[1]MASTER!#REF!</definedName>
    <definedName name="з" localSheetId="20" hidden="1">{"программа",#N/A,TRUE,"lessons";"продажа оргтехники",#N/A,TRUE,"образец"}</definedName>
    <definedName name="з" localSheetId="22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localSheetId="9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20" hidden="1">{"программа",#N/A,TRUE,"lessons";"продажа оргтехники",#N/A,TRUE,"образец"}</definedName>
    <definedName name="ке" localSheetId="22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localSheetId="9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од_клиента">ЗАДАНИЕ7!$A$2:$A$25</definedName>
    <definedName name="Код_сотрудника">ЗАДАНИЕ7!$E$2:$E$25</definedName>
    <definedName name="Количество">ЗАДАНИЕ2!$E$3:$E$11</definedName>
    <definedName name="Конфеты">ЗАДАНИЕ11!$C$3:$C$11</definedName>
    <definedName name="Коэффициент">ЗАДАНИЕ4!$C$2:$C$24</definedName>
    <definedName name="Месяц">ЗАДАНИЕ9!$E$2:$E$13</definedName>
    <definedName name="Оклад">ЗАДАНИЕ4!$E$2:$E$24</definedName>
    <definedName name="Отдел">ЗАДАНИЕ4!$D$2:$D$24</definedName>
    <definedName name="печеньки">ЗАДАНИЕ11!$D$3:$D$6</definedName>
    <definedName name="Показатель">ИСТОЧНИК!$B$1:$C$1</definedName>
    <definedName name="Премия">ЗАДАНИЕ5!$E$2:$E$24</definedName>
    <definedName name="СписокНаименований">ИСТОЧНИК!$A$1:$A$32</definedName>
    <definedName name="Ст1">Вычисления!$H$2:$H$8</definedName>
    <definedName name="Ст2">Вычисления!$I$2:$I$8</definedName>
    <definedName name="старт">ЗАДАНИЕ9!$E$2</definedName>
    <definedName name="х" hidden="1">{"программа",#N/A,TRUE,"lessons";"продажа оргтехники",#N/A,TRUE,"образец"}</definedName>
    <definedName name="Цена">ЗАДАНИЕ2!$D$3:$D$11</definedName>
    <definedName name="шапка">ЗАДАНИЕ7!$A$1:$E$1</definedName>
    <definedName name="Шоколад">ЗАДАНИЕ11!$B$3:$B$10</definedName>
    <definedName name="ы" localSheetId="20" hidden="1">[1]MASTER!#REF!</definedName>
    <definedName name="ы" localSheetId="22" hidden="1">[1]MASTER!#REF!</definedName>
    <definedName name="ы" localSheetId="6" hidden="1">[1]MASTER!#REF!</definedName>
    <definedName name="ы" localSheetId="11" hidden="1">[1]MASTER!#REF!</definedName>
    <definedName name="ы" localSheetId="18" hidden="1">[1]MASTER!#REF!</definedName>
    <definedName name="ы" localSheetId="14" hidden="1">[1]MASTER!#REF!</definedName>
    <definedName name="ы" hidden="1">[1]MASTER!#REF!</definedName>
  </definedNames>
  <calcPr calcId="152511"/>
</workbook>
</file>

<file path=xl/calcChain.xml><?xml version="1.0" encoding="utf-8"?>
<calcChain xmlns="http://schemas.openxmlformats.org/spreadsheetml/2006/main">
  <c r="A1" i="43" l="1"/>
  <c r="B8" i="54"/>
  <c r="B6" i="54"/>
  <c r="S4" i="57"/>
  <c r="R4" i="57"/>
  <c r="Q4" i="57"/>
  <c r="P4" i="57"/>
  <c r="O4" i="57"/>
  <c r="N4" i="57"/>
  <c r="M4" i="57"/>
  <c r="L4" i="57"/>
  <c r="K4" i="57"/>
  <c r="J4" i="57"/>
  <c r="I4" i="57"/>
  <c r="H4" i="57"/>
  <c r="G4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A1" i="63" a="1"/>
  <c r="B1" i="63" s="1"/>
  <c r="A1" i="63"/>
  <c r="D1" i="63"/>
  <c r="E1" i="63"/>
  <c r="H1" i="63"/>
  <c r="I1" i="63"/>
  <c r="L1" i="63"/>
  <c r="M1" i="63"/>
  <c r="C2" i="63"/>
  <c r="D2" i="63"/>
  <c r="G2" i="63"/>
  <c r="H2" i="63"/>
  <c r="K2" i="63"/>
  <c r="L2" i="63"/>
  <c r="B3" i="63"/>
  <c r="C3" i="63"/>
  <c r="F3" i="63"/>
  <c r="G3" i="63"/>
  <c r="J3" i="63"/>
  <c r="K3" i="63"/>
  <c r="H7" i="56"/>
  <c r="H3" i="56"/>
  <c r="I3" i="56"/>
  <c r="J3" i="56"/>
  <c r="K3" i="56"/>
  <c r="H4" i="56"/>
  <c r="I4" i="56"/>
  <c r="J4" i="56"/>
  <c r="K4" i="56"/>
  <c r="H5" i="56"/>
  <c r="I5" i="56"/>
  <c r="J5" i="56"/>
  <c r="K5" i="56"/>
  <c r="H6" i="56"/>
  <c r="I6" i="56"/>
  <c r="J6" i="56"/>
  <c r="K6" i="56"/>
  <c r="I7" i="56"/>
  <c r="J7" i="56"/>
  <c r="K7" i="56"/>
  <c r="H8" i="56"/>
  <c r="I8" i="56"/>
  <c r="J8" i="56"/>
  <c r="K8" i="56"/>
  <c r="H9" i="56"/>
  <c r="I9" i="56"/>
  <c r="J9" i="56"/>
  <c r="K9" i="56"/>
  <c r="I2" i="56"/>
  <c r="J2" i="56"/>
  <c r="K2" i="56"/>
  <c r="H2" i="56"/>
  <c r="H5" i="24" a="1"/>
  <c r="H5" i="24" s="1"/>
  <c r="G7" i="38"/>
  <c r="G5" i="38"/>
  <c r="B4" i="48"/>
  <c r="B6" i="48"/>
  <c r="B8" i="48"/>
  <c r="C4" i="48"/>
  <c r="C6" i="48"/>
  <c r="C8" i="48"/>
  <c r="B5" i="48"/>
  <c r="B7" i="48"/>
  <c r="C5" i="48"/>
  <c r="C7" i="48"/>
  <c r="C3" i="48"/>
  <c r="B3" i="48"/>
  <c r="B6" i="43"/>
  <c r="M3" i="63" l="1"/>
  <c r="I3" i="63"/>
  <c r="E3" i="63"/>
  <c r="A3" i="63"/>
  <c r="J2" i="63"/>
  <c r="F2" i="63"/>
  <c r="B2" i="63"/>
  <c r="K1" i="63"/>
  <c r="G1" i="63"/>
  <c r="C1" i="63"/>
  <c r="L3" i="63"/>
  <c r="H3" i="63"/>
  <c r="D3" i="63"/>
  <c r="M2" i="63"/>
  <c r="I2" i="63"/>
  <c r="E2" i="63"/>
  <c r="A2" i="63"/>
  <c r="J1" i="63"/>
  <c r="F1" i="63"/>
  <c r="K8" i="64" a="1"/>
  <c r="K8" i="64" s="1"/>
  <c r="H14" i="64" a="1"/>
  <c r="H14" i="64" s="1"/>
  <c r="H11" i="64" a="1"/>
  <c r="H11" i="64" s="1"/>
  <c r="H8" i="64" a="1"/>
  <c r="H8" i="64" s="1"/>
  <c r="N15" i="61" l="1" a="1"/>
  <c r="N15" i="61" s="1"/>
  <c r="J3" i="61"/>
  <c r="K3" i="61" s="1"/>
  <c r="J4" i="61"/>
  <c r="J5" i="61"/>
  <c r="L5" i="61" s="1"/>
  <c r="J6" i="61"/>
  <c r="J7" i="61"/>
  <c r="K7" i="61" s="1"/>
  <c r="J8" i="61"/>
  <c r="J9" i="61"/>
  <c r="L9" i="61" s="1"/>
  <c r="J10" i="61"/>
  <c r="J11" i="61"/>
  <c r="K11" i="61" s="1"/>
  <c r="J12" i="61"/>
  <c r="J13" i="61"/>
  <c r="L13" i="61" s="1"/>
  <c r="J14" i="61"/>
  <c r="J15" i="61"/>
  <c r="K15" i="61" s="1"/>
  <c r="J16" i="61"/>
  <c r="J17" i="61"/>
  <c r="L17" i="61" s="1"/>
  <c r="J18" i="61"/>
  <c r="J19" i="61"/>
  <c r="K19" i="61" s="1"/>
  <c r="J20" i="61"/>
  <c r="J21" i="61"/>
  <c r="L21" i="61" s="1"/>
  <c r="J22" i="61"/>
  <c r="J23" i="61"/>
  <c r="K23" i="61" s="1"/>
  <c r="J24" i="61"/>
  <c r="J2" i="61"/>
  <c r="L2" i="61" s="1"/>
  <c r="I3" i="61"/>
  <c r="I4" i="61"/>
  <c r="L4" i="61" s="1"/>
  <c r="I5" i="61"/>
  <c r="I6" i="61"/>
  <c r="I7" i="61"/>
  <c r="L7" i="61" s="1"/>
  <c r="I8" i="61"/>
  <c r="L8" i="61" s="1"/>
  <c r="I9" i="61"/>
  <c r="I10" i="61"/>
  <c r="I11" i="61"/>
  <c r="L11" i="61" s="1"/>
  <c r="I12" i="61"/>
  <c r="L12" i="61" s="1"/>
  <c r="I13" i="61"/>
  <c r="I14" i="61"/>
  <c r="I15" i="61"/>
  <c r="L15" i="61" s="1"/>
  <c r="I16" i="61"/>
  <c r="L16" i="61" s="1"/>
  <c r="I17" i="61"/>
  <c r="I18" i="61"/>
  <c r="I19" i="61"/>
  <c r="I20" i="61"/>
  <c r="L20" i="61" s="1"/>
  <c r="I21" i="61"/>
  <c r="I22" i="61"/>
  <c r="I23" i="61"/>
  <c r="L23" i="61" s="1"/>
  <c r="I24" i="61"/>
  <c r="L24" i="61" s="1"/>
  <c r="I2" i="61"/>
  <c r="N14" i="61" a="1"/>
  <c r="N14" i="61" s="1"/>
  <c r="N12" i="61" a="1"/>
  <c r="N12" i="61" s="1"/>
  <c r="N8" i="61" a="1"/>
  <c r="N8" i="61" s="1"/>
  <c r="H3" i="61"/>
  <c r="H4" i="61"/>
  <c r="H5" i="61"/>
  <c r="H6" i="61"/>
  <c r="H7" i="61"/>
  <c r="H8" i="61"/>
  <c r="H9" i="61"/>
  <c r="H10" i="61"/>
  <c r="H11" i="61"/>
  <c r="H12" i="61"/>
  <c r="H13" i="61"/>
  <c r="H14" i="61"/>
  <c r="H15" i="61"/>
  <c r="H16" i="61"/>
  <c r="H17" i="61"/>
  <c r="H18" i="61"/>
  <c r="H19" i="61"/>
  <c r="H20" i="61"/>
  <c r="H21" i="61"/>
  <c r="H22" i="61"/>
  <c r="H23" i="61"/>
  <c r="H24" i="61"/>
  <c r="H2" i="61"/>
  <c r="N5" i="61" a="1"/>
  <c r="N5" i="61" s="1"/>
  <c r="N2" i="61" a="1"/>
  <c r="N2" i="61" s="1"/>
  <c r="G3" i="61"/>
  <c r="G4" i="61"/>
  <c r="G5" i="61"/>
  <c r="G6" i="61"/>
  <c r="G7" i="61"/>
  <c r="G8" i="61"/>
  <c r="G9" i="61"/>
  <c r="G10" i="61"/>
  <c r="G11" i="61"/>
  <c r="G12" i="61"/>
  <c r="G13" i="61"/>
  <c r="G14" i="61"/>
  <c r="G15" i="61"/>
  <c r="G16" i="61"/>
  <c r="G17" i="61"/>
  <c r="G18" i="61"/>
  <c r="G19" i="61"/>
  <c r="G20" i="61"/>
  <c r="G21" i="61"/>
  <c r="G22" i="61"/>
  <c r="G23" i="61"/>
  <c r="G24" i="61"/>
  <c r="G2" i="61"/>
  <c r="K12" i="61" l="1"/>
  <c r="L19" i="61"/>
  <c r="L3" i="61"/>
  <c r="K24" i="61"/>
  <c r="K8" i="61"/>
  <c r="L22" i="61"/>
  <c r="L18" i="61"/>
  <c r="L14" i="61"/>
  <c r="L10" i="61"/>
  <c r="L6" i="61"/>
  <c r="K20" i="61"/>
  <c r="K4" i="61"/>
  <c r="K2" i="61"/>
  <c r="K21" i="61"/>
  <c r="K17" i="61"/>
  <c r="K13" i="61"/>
  <c r="K9" i="61"/>
  <c r="K5" i="61"/>
  <c r="K16" i="61"/>
  <c r="K22" i="61"/>
  <c r="K18" i="61"/>
  <c r="K14" i="61"/>
  <c r="K10" i="61"/>
  <c r="K6" i="61"/>
  <c r="G1" i="61"/>
  <c r="N17" i="60" a="1"/>
  <c r="N17" i="60" s="1"/>
  <c r="K17" i="60"/>
  <c r="K17" i="60" a="1"/>
  <c r="H17" i="60" a="1"/>
  <c r="H17" i="60" s="1"/>
  <c r="E17" i="60" a="1"/>
  <c r="E17" i="60" s="1"/>
  <c r="B9" i="75" a="1"/>
  <c r="B9" i="75" s="1"/>
  <c r="B7" i="75" a="1"/>
  <c r="B7" i="75" s="1"/>
  <c r="B5" i="75" a="1"/>
  <c r="B5" i="75" s="1"/>
  <c r="B3" i="75" a="1"/>
  <c r="B3" i="75" s="1"/>
  <c r="I2" i="75"/>
  <c r="I3" i="75"/>
  <c r="I4" i="75"/>
  <c r="I5" i="75"/>
  <c r="I6" i="75"/>
  <c r="I7" i="75"/>
  <c r="I8" i="75"/>
  <c r="H2" i="75"/>
  <c r="H3" i="75"/>
  <c r="H4" i="75"/>
  <c r="H5" i="75"/>
  <c r="H6" i="75"/>
  <c r="H7" i="75"/>
  <c r="H8" i="75"/>
  <c r="B1" i="75" a="1"/>
  <c r="B1" i="75" s="1"/>
  <c r="E1" i="75" s="1"/>
  <c r="G1" i="59"/>
  <c r="I5" i="59"/>
  <c r="H12" i="59"/>
  <c r="H4" i="59"/>
  <c r="H5" i="59"/>
  <c r="H6" i="59"/>
  <c r="H7" i="59"/>
  <c r="H8" i="59"/>
  <c r="H9" i="59"/>
  <c r="H10" i="59"/>
  <c r="H11" i="59"/>
  <c r="H3" i="59"/>
  <c r="C4" i="58" a="1"/>
  <c r="F4" i="58" s="1"/>
  <c r="X20" i="74" a="1"/>
  <c r="X20" i="74" s="1"/>
  <c r="R20" i="74" a="1"/>
  <c r="R20" i="74" s="1"/>
  <c r="S22" i="74"/>
  <c r="R25" i="74"/>
  <c r="H20" i="74" a="1"/>
  <c r="H20" i="74" s="1"/>
  <c r="D16" i="74" a="1"/>
  <c r="I16" i="74" s="1"/>
  <c r="H3" i="74" a="1"/>
  <c r="H8" i="74" s="1"/>
  <c r="N2" i="75" l="1" a="1"/>
  <c r="N2" i="75" s="1"/>
  <c r="J5" i="75"/>
  <c r="J8" i="75"/>
  <c r="J4" i="75"/>
  <c r="J7" i="75"/>
  <c r="J2" i="75"/>
  <c r="J6" i="75"/>
  <c r="J3" i="75"/>
  <c r="G13" i="58"/>
  <c r="I12" i="58"/>
  <c r="K11" i="58"/>
  <c r="C11" i="58"/>
  <c r="E10" i="58"/>
  <c r="G9" i="58"/>
  <c r="I8" i="58"/>
  <c r="K7" i="58"/>
  <c r="C7" i="58"/>
  <c r="E6" i="58"/>
  <c r="G5" i="58"/>
  <c r="I4" i="58"/>
  <c r="C13" i="58"/>
  <c r="G11" i="58"/>
  <c r="K9" i="58"/>
  <c r="E8" i="58"/>
  <c r="I6" i="58"/>
  <c r="C5" i="58"/>
  <c r="L12" i="58"/>
  <c r="F11" i="58"/>
  <c r="J9" i="58"/>
  <c r="L8" i="58"/>
  <c r="F7" i="58"/>
  <c r="J5" i="58"/>
  <c r="D4" i="58"/>
  <c r="I13" i="58"/>
  <c r="C12" i="58"/>
  <c r="G10" i="58"/>
  <c r="K8" i="58"/>
  <c r="E7" i="58"/>
  <c r="G6" i="58"/>
  <c r="K4" i="58"/>
  <c r="C4" i="58"/>
  <c r="H13" i="58"/>
  <c r="J12" i="58"/>
  <c r="L11" i="58"/>
  <c r="D11" i="58"/>
  <c r="F10" i="58"/>
  <c r="H9" i="58"/>
  <c r="J8" i="58"/>
  <c r="L7" i="58"/>
  <c r="D7" i="58"/>
  <c r="F6" i="58"/>
  <c r="H5" i="58"/>
  <c r="J4" i="58"/>
  <c r="F13" i="58"/>
  <c r="H12" i="58"/>
  <c r="J11" i="58"/>
  <c r="L10" i="58"/>
  <c r="D10" i="58"/>
  <c r="F9" i="58"/>
  <c r="H8" i="58"/>
  <c r="J7" i="58"/>
  <c r="L6" i="58"/>
  <c r="D6" i="58"/>
  <c r="F5" i="58"/>
  <c r="H4" i="58"/>
  <c r="K13" i="58"/>
  <c r="E12" i="58"/>
  <c r="I10" i="58"/>
  <c r="C9" i="58"/>
  <c r="G7" i="58"/>
  <c r="K5" i="58"/>
  <c r="E4" i="58"/>
  <c r="J13" i="58"/>
  <c r="D12" i="58"/>
  <c r="H10" i="58"/>
  <c r="D8" i="58"/>
  <c r="H6" i="58"/>
  <c r="L4" i="58"/>
  <c r="K12" i="58"/>
  <c r="E11" i="58"/>
  <c r="I9" i="58"/>
  <c r="C8" i="58"/>
  <c r="I5" i="58"/>
  <c r="E13" i="58"/>
  <c r="G12" i="58"/>
  <c r="I11" i="58"/>
  <c r="K10" i="58"/>
  <c r="C10" i="58"/>
  <c r="E9" i="58"/>
  <c r="G8" i="58"/>
  <c r="I7" i="58"/>
  <c r="K6" i="58"/>
  <c r="C6" i="58"/>
  <c r="E5" i="58"/>
  <c r="G4" i="58"/>
  <c r="L13" i="58"/>
  <c r="D13" i="58"/>
  <c r="F12" i="58"/>
  <c r="H11" i="58"/>
  <c r="J10" i="58"/>
  <c r="L9" i="58"/>
  <c r="D9" i="58"/>
  <c r="F8" i="58"/>
  <c r="H7" i="58"/>
  <c r="J6" i="58"/>
  <c r="L5" i="58"/>
  <c r="D5" i="58"/>
  <c r="X23" i="74"/>
  <c r="Y20" i="74"/>
  <c r="Y25" i="74"/>
  <c r="Z22" i="74"/>
  <c r="X25" i="74"/>
  <c r="Y22" i="74"/>
  <c r="Z24" i="74"/>
  <c r="X22" i="74"/>
  <c r="Y24" i="74"/>
  <c r="Z21" i="74"/>
  <c r="X24" i="74"/>
  <c r="Y21" i="74"/>
  <c r="Z23" i="74"/>
  <c r="X21" i="74"/>
  <c r="Z25" i="74"/>
  <c r="Y23" i="74"/>
  <c r="Z20" i="74"/>
  <c r="T24" i="74"/>
  <c r="R22" i="74"/>
  <c r="S24" i="74"/>
  <c r="T21" i="74"/>
  <c r="R24" i="74"/>
  <c r="S21" i="74"/>
  <c r="T23" i="74"/>
  <c r="R21" i="74"/>
  <c r="S23" i="74"/>
  <c r="T20" i="74"/>
  <c r="T25" i="74"/>
  <c r="R23" i="74"/>
  <c r="S20" i="74"/>
  <c r="S25" i="74"/>
  <c r="T22" i="74"/>
  <c r="H26" i="74"/>
  <c r="H25" i="74"/>
  <c r="H24" i="74"/>
  <c r="H23" i="74"/>
  <c r="H22" i="74"/>
  <c r="H21" i="74"/>
  <c r="D16" i="74"/>
  <c r="E16" i="74"/>
  <c r="F16" i="74"/>
  <c r="G16" i="74"/>
  <c r="H16" i="74"/>
  <c r="H7" i="74"/>
  <c r="H6" i="74"/>
  <c r="H5" i="74"/>
  <c r="H4" i="74"/>
  <c r="H3" i="74"/>
  <c r="E24" i="64"/>
  <c r="E23" i="64"/>
  <c r="E22" i="64"/>
  <c r="E21" i="64"/>
  <c r="E20" i="64"/>
  <c r="E19" i="64"/>
  <c r="E18" i="64"/>
  <c r="E17" i="64"/>
  <c r="E16" i="64"/>
  <c r="E15" i="64"/>
  <c r="E14" i="64"/>
  <c r="E13" i="64"/>
  <c r="E12" i="64"/>
  <c r="E11" i="64"/>
  <c r="E10" i="64"/>
  <c r="E9" i="64"/>
  <c r="E8" i="64"/>
  <c r="E7" i="64"/>
  <c r="E6" i="64"/>
  <c r="E5" i="64"/>
  <c r="E4" i="64"/>
  <c r="E3" i="64"/>
  <c r="E2" i="64"/>
  <c r="K2" i="75" l="1" a="1"/>
  <c r="K8" i="75" s="1"/>
  <c r="R2" i="61"/>
  <c r="R1" i="61"/>
  <c r="K7" i="75" l="1"/>
  <c r="K5" i="75"/>
  <c r="K4" i="75"/>
  <c r="K3" i="75"/>
  <c r="K6" i="75"/>
  <c r="K2" i="75"/>
  <c r="L2" i="75" l="1" a="1"/>
  <c r="L5" i="75" s="1"/>
  <c r="L4" i="75" l="1"/>
  <c r="L3" i="75"/>
  <c r="L2" i="75"/>
  <c r="L8" i="75"/>
  <c r="L7" i="75"/>
  <c r="L6" i="75"/>
  <c r="L9" i="75" l="1"/>
</calcChain>
</file>

<file path=xl/sharedStrings.xml><?xml version="1.0" encoding="utf-8"?>
<sst xmlns="http://schemas.openxmlformats.org/spreadsheetml/2006/main" count="1027" uniqueCount="523">
  <si>
    <t>Код Клиента</t>
  </si>
  <si>
    <t>Код Сотрудника</t>
  </si>
  <si>
    <t>Получатель</t>
  </si>
  <si>
    <t>Wartian Herkku</t>
  </si>
  <si>
    <t>Toms Spezialitaten</t>
  </si>
  <si>
    <t>HANAR</t>
  </si>
  <si>
    <t>Hanari Carnes</t>
  </si>
  <si>
    <t>Victuailles en stock</t>
  </si>
  <si>
    <t>Supremes delices</t>
  </si>
  <si>
    <t>Chop-suey Chinese</t>
  </si>
  <si>
    <t>Richter Supermarkt</t>
  </si>
  <si>
    <t>WELLI</t>
  </si>
  <si>
    <t>Wellington Importadora</t>
  </si>
  <si>
    <t>HILARION-Abastos</t>
  </si>
  <si>
    <t>Ernst Handel</t>
  </si>
  <si>
    <t>Centro comercial Moctezuma</t>
  </si>
  <si>
    <t>OTTIK</t>
  </si>
  <si>
    <t>Ottilies Kaseladen</t>
  </si>
  <si>
    <t>Que Delicia</t>
  </si>
  <si>
    <t>Rattlesnake Canyon Grocery</t>
  </si>
  <si>
    <t>Frankenversand</t>
  </si>
  <si>
    <t>GROSELLA-Restaurante</t>
  </si>
  <si>
    <t>Rancho grande</t>
  </si>
  <si>
    <t>Наименование товара</t>
  </si>
  <si>
    <t>Набор Bronze</t>
  </si>
  <si>
    <t>Набор Gold</t>
  </si>
  <si>
    <t>Набор Silver</t>
  </si>
  <si>
    <t>Месяц</t>
  </si>
  <si>
    <t>Сумма 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</si>
  <si>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</si>
  <si>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</si>
  <si>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</si>
  <si>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</si>
  <si>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</si>
  <si>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</si>
  <si>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</si>
  <si>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</si>
  <si>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</si>
  <si>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</si>
  <si>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</si>
  <si>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</si>
  <si>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ERNST</t>
  </si>
  <si>
    <t>GROSS</t>
  </si>
  <si>
    <t>VIP</t>
  </si>
  <si>
    <t>AVA</t>
  </si>
  <si>
    <t>DOK</t>
  </si>
  <si>
    <t>OPA</t>
  </si>
  <si>
    <t>MED</t>
  </si>
  <si>
    <t>Месяц с</t>
  </si>
  <si>
    <t>Месяц по</t>
  </si>
  <si>
    <t>Объем партии, т</t>
  </si>
  <si>
    <t>Количество доставок</t>
  </si>
  <si>
    <t>Алёнка</t>
  </si>
  <si>
    <t>Вдохновение</t>
  </si>
  <si>
    <t>Всадник</t>
  </si>
  <si>
    <t>Гвардейский</t>
  </si>
  <si>
    <t>Детский</t>
  </si>
  <si>
    <t>Иван да Марья</t>
  </si>
  <si>
    <t>Кремль</t>
  </si>
  <si>
    <t>Кузя, друг Алёнки</t>
  </si>
  <si>
    <t>Мечта</t>
  </si>
  <si>
    <t>Мишка косолапый</t>
  </si>
  <si>
    <t>Осенний вальс</t>
  </si>
  <si>
    <t>Полярная экспедиция</t>
  </si>
  <si>
    <t>Российский</t>
  </si>
  <si>
    <t>Русский сувенир</t>
  </si>
  <si>
    <t>Слава</t>
  </si>
  <si>
    <t>Сливочный</t>
  </si>
  <si>
    <t>Старый Арбат</t>
  </si>
  <si>
    <t>Экстра с капучино</t>
  </si>
  <si>
    <t>Экстра сливочный</t>
  </si>
  <si>
    <t>Вечерний звон</t>
  </si>
  <si>
    <t>Для Вас</t>
  </si>
  <si>
    <t>Золотые купола</t>
  </si>
  <si>
    <t>Коровка Топленое Молоко</t>
  </si>
  <si>
    <t>Мечта с вафлями</t>
  </si>
  <si>
    <t>Мечта с орехами</t>
  </si>
  <si>
    <t>Неженка белая пористая</t>
  </si>
  <si>
    <t>Рот Фронт</t>
  </si>
  <si>
    <t>Храм</t>
  </si>
  <si>
    <t>Экстра с молоком</t>
  </si>
  <si>
    <t>Колокольня</t>
  </si>
  <si>
    <t>Особый</t>
  </si>
  <si>
    <t>Люкс</t>
  </si>
  <si>
    <t>Город</t>
  </si>
  <si>
    <t>Владивосток</t>
  </si>
  <si>
    <t>Москва</t>
  </si>
  <si>
    <t>Мурманск</t>
  </si>
  <si>
    <t>Сочи</t>
  </si>
  <si>
    <t>Суммарные показатели</t>
  </si>
  <si>
    <t>Сумма</t>
  </si>
  <si>
    <t>Склад 1</t>
  </si>
  <si>
    <t>Склад 2</t>
  </si>
  <si>
    <t>Склад 3</t>
  </si>
  <si>
    <t>Склад 4</t>
  </si>
  <si>
    <t>Склад 5</t>
  </si>
  <si>
    <t>Месяц/Склад</t>
  </si>
  <si>
    <t>наименование</t>
  </si>
  <si>
    <t>код товара</t>
  </si>
  <si>
    <t>Индекс</t>
  </si>
  <si>
    <t>Страна</t>
  </si>
  <si>
    <t>Адрес</t>
  </si>
  <si>
    <t>Around the Horn</t>
  </si>
  <si>
    <t>CO7 6JX</t>
  </si>
  <si>
    <t>Великобритания</t>
  </si>
  <si>
    <t>Колчестер</t>
  </si>
  <si>
    <t>Brook Farm</t>
  </si>
  <si>
    <t>Berglunds snabbkop</t>
  </si>
  <si>
    <t>S-958 22</t>
  </si>
  <si>
    <t>Швеция</t>
  </si>
  <si>
    <t>Лулео</t>
  </si>
  <si>
    <t>Berguvsvagen  8</t>
  </si>
  <si>
    <t>Blauer See Delikatessen</t>
  </si>
  <si>
    <t>111111</t>
  </si>
  <si>
    <t>Россия</t>
  </si>
  <si>
    <t>Тверская 13</t>
  </si>
  <si>
    <t>Blondel pere et fils</t>
  </si>
  <si>
    <t>67000</t>
  </si>
  <si>
    <t>Франция</t>
  </si>
  <si>
    <t>Страсбург</t>
  </si>
  <si>
    <t>24, place Kleber</t>
  </si>
  <si>
    <t>Bon app'</t>
  </si>
  <si>
    <t>13008</t>
  </si>
  <si>
    <t>Марсель</t>
  </si>
  <si>
    <t>12, rue des Bouchers</t>
  </si>
  <si>
    <t>Bottom-Dollar Markets</t>
  </si>
  <si>
    <t>T2F 8M4</t>
  </si>
  <si>
    <t>Канада</t>
  </si>
  <si>
    <t>Тсавассен</t>
  </si>
  <si>
    <t>23 Tsawassen Blvd.</t>
  </si>
  <si>
    <t>B's Beverages</t>
  </si>
  <si>
    <t>EC2 5NT</t>
  </si>
  <si>
    <t>Лондон</t>
  </si>
  <si>
    <t>Fauntleroy Circus</t>
  </si>
  <si>
    <t>3012</t>
  </si>
  <si>
    <t>Швейцария</t>
  </si>
  <si>
    <t>Берн</t>
  </si>
  <si>
    <t>Hauptstr. 31</t>
  </si>
  <si>
    <t>Antonio Moreno Taqueria</t>
  </si>
  <si>
    <t>Die Wandernde Kuh</t>
  </si>
  <si>
    <t>70563</t>
  </si>
  <si>
    <t>Германия</t>
  </si>
  <si>
    <t>Штутгарт</t>
  </si>
  <si>
    <t>Adenauerallee 900</t>
  </si>
  <si>
    <t>Eastern Connection</t>
  </si>
  <si>
    <t>WX3 6FW</t>
  </si>
  <si>
    <t>35 King George</t>
  </si>
  <si>
    <t>8010</t>
  </si>
  <si>
    <t>Австрия</t>
  </si>
  <si>
    <t>Грасс</t>
  </si>
  <si>
    <t>Kirchgasse 6</t>
  </si>
  <si>
    <t>Pericles Comidas clasicas</t>
  </si>
  <si>
    <t>Familia Arquibaldo</t>
  </si>
  <si>
    <t>05442-030</t>
  </si>
  <si>
    <t>Бразилия</t>
  </si>
  <si>
    <t>Сан-Пауло</t>
  </si>
  <si>
    <t>Rua Oros, 92</t>
  </si>
  <si>
    <t>Folk och fa HB</t>
  </si>
  <si>
    <t>S-844 67</t>
  </si>
  <si>
    <t>Брекке</t>
  </si>
  <si>
    <t>Lkergatan 24</t>
  </si>
  <si>
    <t>Simons bistro</t>
  </si>
  <si>
    <t>Franchi S.p.A.</t>
  </si>
  <si>
    <t>10100</t>
  </si>
  <si>
    <t>Италия</t>
  </si>
  <si>
    <t>Турин</t>
  </si>
  <si>
    <t>Via Monte Bianco 34</t>
  </si>
  <si>
    <t>Vaffeljernet</t>
  </si>
  <si>
    <t>80805</t>
  </si>
  <si>
    <t>Мюнхен</t>
  </si>
  <si>
    <t>Berliner Platz 43</t>
  </si>
  <si>
    <t>Vinette bistro</t>
  </si>
  <si>
    <t>Galeria del gastrуnomo</t>
  </si>
  <si>
    <t>8022</t>
  </si>
  <si>
    <t>Испания</t>
  </si>
  <si>
    <t>Барселона</t>
  </si>
  <si>
    <t>Rambla de Cataluna, 23</t>
  </si>
  <si>
    <t>Gourmet Lanchonetes</t>
  </si>
  <si>
    <t>04876-786</t>
  </si>
  <si>
    <t>Кампинас</t>
  </si>
  <si>
    <t>Av. Brasil, 442</t>
  </si>
  <si>
    <t>05454-876</t>
  </si>
  <si>
    <t>Рио-де-Жанейро</t>
  </si>
  <si>
    <t>Rua do Paco, 67</t>
  </si>
  <si>
    <t>Island Trading</t>
  </si>
  <si>
    <t>PO31 7PJ</t>
  </si>
  <si>
    <t>Cowes</t>
  </si>
  <si>
    <t>Garden House</t>
  </si>
  <si>
    <t>Koniglich Essen</t>
  </si>
  <si>
    <t>14776</t>
  </si>
  <si>
    <t>Бранденбург</t>
  </si>
  <si>
    <t>Maubelstr. 90</t>
  </si>
  <si>
    <t>La maison d'Asie</t>
  </si>
  <si>
    <t>31000</t>
  </si>
  <si>
    <t>Тулуза</t>
  </si>
  <si>
    <t>1 rue Alsace-Lorraine</t>
  </si>
  <si>
    <t>Lazy K Kountry Store</t>
  </si>
  <si>
    <t>99362</t>
  </si>
  <si>
    <t>США</t>
  </si>
  <si>
    <t>Уолла-Уолла</t>
  </si>
  <si>
    <t>12 Orchestra Terrace</t>
  </si>
  <si>
    <t>Lehmanns Marktstand</t>
  </si>
  <si>
    <t>60528</t>
  </si>
  <si>
    <t>Франкфурт</t>
  </si>
  <si>
    <t>Magazinweg 7</t>
  </si>
  <si>
    <t>Let's Stop N Shop</t>
  </si>
  <si>
    <t>94117</t>
  </si>
  <si>
    <t>Сан-Франциско</t>
  </si>
  <si>
    <t>87 Polk St. Suite 5</t>
  </si>
  <si>
    <t>LINO-Delicateses</t>
  </si>
  <si>
    <t>4980</t>
  </si>
  <si>
    <t>Венесуэлла</t>
  </si>
  <si>
    <t>О-в Маргариты</t>
  </si>
  <si>
    <t>Ave. 5 de Mayo Porlamar</t>
  </si>
  <si>
    <t>Maison Dewey</t>
  </si>
  <si>
    <t>B-1180</t>
  </si>
  <si>
    <t>Бельгия</t>
  </si>
  <si>
    <t>Брюссель</t>
  </si>
  <si>
    <t>Rue Joseph-Bens 532</t>
  </si>
  <si>
    <t>Mere Paillarde</t>
  </si>
  <si>
    <t>H1J 1C3</t>
  </si>
  <si>
    <t>Монреаль</t>
  </si>
  <si>
    <t>43 rue St. Laurent</t>
  </si>
  <si>
    <t>North/South</t>
  </si>
  <si>
    <t>SW7 1RZ</t>
  </si>
  <si>
    <t>South House 300</t>
  </si>
  <si>
    <t>Old World Delicatessen</t>
  </si>
  <si>
    <t>99508</t>
  </si>
  <si>
    <t>Анкоридж</t>
  </si>
  <si>
    <t>2743 Bering St.</t>
  </si>
  <si>
    <t>50739</t>
  </si>
  <si>
    <t>Кельн</t>
  </si>
  <si>
    <t>Mehrheimerstr. 369</t>
  </si>
  <si>
    <t>Piccolo und mehr</t>
  </si>
  <si>
    <t>5020</t>
  </si>
  <si>
    <t>Зальцбург</t>
  </si>
  <si>
    <t>Geislweg 14</t>
  </si>
  <si>
    <t>Princesa Isabel Vinhos</t>
  </si>
  <si>
    <t>1756</t>
  </si>
  <si>
    <t>Португалия</t>
  </si>
  <si>
    <t>Лиссабон</t>
  </si>
  <si>
    <t>Estrada da saude n. 58</t>
  </si>
  <si>
    <t>02389-673</t>
  </si>
  <si>
    <t>Rua da Panificadora, 12</t>
  </si>
  <si>
    <t>QUICK-Stop</t>
  </si>
  <si>
    <t>01307</t>
  </si>
  <si>
    <t>Кюневальд</t>
  </si>
  <si>
    <t>Taucherstrasse 10</t>
  </si>
  <si>
    <t>Reggiani Caseifici</t>
  </si>
  <si>
    <t>42100</t>
  </si>
  <si>
    <t>Реджио-Эмилио</t>
  </si>
  <si>
    <t>Strada Provinciale 124</t>
  </si>
  <si>
    <t>Ricardo Adocicados</t>
  </si>
  <si>
    <t>02389-890</t>
  </si>
  <si>
    <t>Av. Copacabana, 267</t>
  </si>
  <si>
    <t>1204</t>
  </si>
  <si>
    <t>Женева</t>
  </si>
  <si>
    <t>Starenweg 5</t>
  </si>
  <si>
    <t>Santu Gourmet</t>
  </si>
  <si>
    <t>4110</t>
  </si>
  <si>
    <t>Норвегия</t>
  </si>
  <si>
    <t>Ставерен</t>
  </si>
  <si>
    <t>Erling Skakkes gate 78</t>
  </si>
  <si>
    <t>Save-a-lot Markets</t>
  </si>
  <si>
    <t>83720</t>
  </si>
  <si>
    <t>Буа</t>
  </si>
  <si>
    <t>187 Suffolk Ln.</t>
  </si>
  <si>
    <t>Seven Seas Imports</t>
  </si>
  <si>
    <t>OX15 4NB</t>
  </si>
  <si>
    <t>90 Wadhurst Rd.</t>
  </si>
  <si>
    <t>1734</t>
  </si>
  <si>
    <t>Дания</t>
  </si>
  <si>
    <t>Копенгаген</t>
  </si>
  <si>
    <t>Vinbaeltet 34</t>
  </si>
  <si>
    <t>Specialites du monde</t>
  </si>
  <si>
    <t>75016</t>
  </si>
  <si>
    <t>Париж</t>
  </si>
  <si>
    <t>25, rue Lauriston</t>
  </si>
  <si>
    <t>Split Rail Beer &amp; Ale</t>
  </si>
  <si>
    <t>82520</t>
  </si>
  <si>
    <t>Лендер</t>
  </si>
  <si>
    <t>P.O. Box 555</t>
  </si>
  <si>
    <t>The Big Cheese</t>
  </si>
  <si>
    <t>97201</t>
  </si>
  <si>
    <t>Портленд</t>
  </si>
  <si>
    <t>89 Jefferson Way</t>
  </si>
  <si>
    <t>The Cracker Box</t>
  </si>
  <si>
    <t>59801</t>
  </si>
  <si>
    <t>Бут</t>
  </si>
  <si>
    <t>55 Grizzly Peak Rd.</t>
  </si>
  <si>
    <t>44087</t>
  </si>
  <si>
    <t>Мюнстер</t>
  </si>
  <si>
    <t>Luisenstr. 48</t>
  </si>
  <si>
    <t>Tortuga Restaurante</t>
  </si>
  <si>
    <t>05033</t>
  </si>
  <si>
    <t>Мексика</t>
  </si>
  <si>
    <t>Мехико</t>
  </si>
  <si>
    <t>Avda. Azteca 123</t>
  </si>
  <si>
    <t>Tradiero Hipermercados</t>
  </si>
  <si>
    <t>05634-030</t>
  </si>
  <si>
    <t>Av. Ines de Castro, 414</t>
  </si>
  <si>
    <t>8200</t>
  </si>
  <si>
    <t>Орхус</t>
  </si>
  <si>
    <t>Smagsloget 45</t>
  </si>
  <si>
    <t>69004</t>
  </si>
  <si>
    <t>Лион</t>
  </si>
  <si>
    <t>2, rue du Commerce</t>
  </si>
  <si>
    <t>51100</t>
  </si>
  <si>
    <t>Реймс</t>
  </si>
  <si>
    <t>59 rue de l'Abbaye</t>
  </si>
  <si>
    <t>90110</t>
  </si>
  <si>
    <t>Финляндия</t>
  </si>
  <si>
    <t>Оулу</t>
  </si>
  <si>
    <t>Torikatu 38</t>
  </si>
  <si>
    <t>08737-363</t>
  </si>
  <si>
    <t>Ресенде</t>
  </si>
  <si>
    <t>Rua do Mercado, 12</t>
  </si>
  <si>
    <t>White Clover Markets</t>
  </si>
  <si>
    <t>98124</t>
  </si>
  <si>
    <t>Сиэтл</t>
  </si>
  <si>
    <t>1029 - 12th Ave. S.</t>
  </si>
  <si>
    <t>Wilman Kala</t>
  </si>
  <si>
    <t>21240</t>
  </si>
  <si>
    <t>Хельсинки</t>
  </si>
  <si>
    <t>Keskuskatu 45</t>
  </si>
  <si>
    <t>Wolski  Zajazd</t>
  </si>
  <si>
    <t>01-012</t>
  </si>
  <si>
    <t>Польша</t>
  </si>
  <si>
    <t>Варшава</t>
  </si>
  <si>
    <t>ul. Filtrowa 68</t>
  </si>
  <si>
    <t/>
  </si>
  <si>
    <t>ОТВЕТ по задаче</t>
  </si>
  <si>
    <t>Набор</t>
  </si>
  <si>
    <r>
      <t xml:space="preserve">Сумма, </t>
    </r>
    <r>
      <rPr>
        <sz val="11"/>
        <rFont val="Calibri"/>
        <family val="2"/>
        <charset val="204"/>
      </rPr>
      <t>€</t>
    </r>
  </si>
  <si>
    <t>Количество</t>
  </si>
  <si>
    <r>
      <t xml:space="preserve">Цена, </t>
    </r>
    <r>
      <rPr>
        <sz val="11"/>
        <rFont val="Calibri"/>
        <family val="2"/>
        <charset val="204"/>
      </rPr>
      <t>€</t>
    </r>
  </si>
  <si>
    <t>Итоговая сумма заказов с учетом доставки, р</t>
  </si>
  <si>
    <t>Наименование</t>
  </si>
  <si>
    <t>Количество, шт</t>
  </si>
  <si>
    <t>Янв</t>
  </si>
  <si>
    <t>Фев</t>
  </si>
  <si>
    <t>Мар</t>
  </si>
  <si>
    <t>Апр</t>
  </si>
  <si>
    <t>Июн</t>
  </si>
  <si>
    <t>Июл</t>
  </si>
  <si>
    <t>Авг</t>
  </si>
  <si>
    <t>Сен</t>
  </si>
  <si>
    <t>Окт</t>
  </si>
  <si>
    <t>Ноя</t>
  </si>
  <si>
    <t>Дек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</si>
  <si>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</si>
  <si>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</si>
  <si>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</si>
  <si>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</si>
  <si>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</si>
  <si>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</si>
  <si>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</si>
  <si>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</si>
  <si>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</si>
  <si>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</si>
  <si>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</si>
  <si>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</si>
  <si>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Сумма, €</t>
  </si>
  <si>
    <t>I кв</t>
  </si>
  <si>
    <t>II кв</t>
  </si>
  <si>
    <t>III кв</t>
  </si>
  <si>
    <t>IV кв</t>
  </si>
  <si>
    <t>№</t>
  </si>
  <si>
    <t>Фамилия Имя Отчество</t>
  </si>
  <si>
    <t>Коэффициент</t>
  </si>
  <si>
    <t>Минимальный положительный коэффициент</t>
  </si>
  <si>
    <t>Ангелочкин Антон Алексеевич</t>
  </si>
  <si>
    <t>Везунчикова Виктория Васильевна</t>
  </si>
  <si>
    <t>Веселый Василий Викторович</t>
  </si>
  <si>
    <t>Максимальный отрицательный коэффициент</t>
  </si>
  <si>
    <t>Добрейший Даниил Дмитриевич</t>
  </si>
  <si>
    <t>Добрецова Дарья Денисовна</t>
  </si>
  <si>
    <t>Душечкин Дмитрий Данилович</t>
  </si>
  <si>
    <t>Замечательная Зинаида Захаровна</t>
  </si>
  <si>
    <t>минимум</t>
  </si>
  <si>
    <t>Красавцев Константин Кириллович</t>
  </si>
  <si>
    <t>максимум</t>
  </si>
  <si>
    <t>Мирный Максим Михайлович</t>
  </si>
  <si>
    <t>Неунывающий Никита Николаевич</t>
  </si>
  <si>
    <t>Оптимистов Олег Осипович</t>
  </si>
  <si>
    <t>Отличницева Оксана Олеговна</t>
  </si>
  <si>
    <t>Позитивов Платон Петрович</t>
  </si>
  <si>
    <t>Праздникова Полина Павловна</t>
  </si>
  <si>
    <t>Прекрасная Пелагея Платоновна</t>
  </si>
  <si>
    <t>Приятный Павел Петрович</t>
  </si>
  <si>
    <t>Радостная Раиса Романовна</t>
  </si>
  <si>
    <t>Радостный Роман Русланович</t>
  </si>
  <si>
    <t>Счастливцев Сергей Семенович</t>
  </si>
  <si>
    <t>Толерантная Таисия Тихоновна</t>
  </si>
  <si>
    <t>Удальцов Устин Устинович</t>
  </si>
  <si>
    <t>Улыбочкина Ульяна Устиновна</t>
  </si>
  <si>
    <t>Хороших Харитон Харитонович</t>
  </si>
  <si>
    <t>Ф.И.О.</t>
  </si>
  <si>
    <t>Отдел</t>
  </si>
  <si>
    <t>Оклад, руб</t>
  </si>
  <si>
    <t>Премия</t>
  </si>
  <si>
    <t>отдел</t>
  </si>
  <si>
    <t>ОТД</t>
  </si>
  <si>
    <t>ОНК</t>
  </si>
  <si>
    <t>Везунчиков Виктор Васильевич</t>
  </si>
  <si>
    <t>ТКБ</t>
  </si>
  <si>
    <t>РМО</t>
  </si>
  <si>
    <t>ОКЧ</t>
  </si>
  <si>
    <t>-</t>
  </si>
  <si>
    <t>Добрецов Денис Давидович</t>
  </si>
  <si>
    <t>Сумма премий</t>
  </si>
  <si>
    <t>ОМА</t>
  </si>
  <si>
    <t>Люстра Ностальжи</t>
  </si>
  <si>
    <t>Люстра Престиж</t>
  </si>
  <si>
    <t>Светильник Силуэт</t>
  </si>
  <si>
    <t>Фонарь уличный</t>
  </si>
  <si>
    <t>Бра Романтик</t>
  </si>
  <si>
    <t>Светильник Модерн</t>
  </si>
  <si>
    <t>Светильник Фейерверк</t>
  </si>
  <si>
    <t>Бра Рассвет</t>
  </si>
  <si>
    <t>Бра Нежность</t>
  </si>
  <si>
    <t>Цена</t>
  </si>
  <si>
    <t>Доставка</t>
  </si>
  <si>
    <t>Минимальная премия</t>
  </si>
  <si>
    <t>Максимальная премия</t>
  </si>
  <si>
    <t>Максимальная сумма заказа c учетом доставки, р</t>
  </si>
  <si>
    <t>Минимальный оклад в отделе ОТД</t>
  </si>
  <si>
    <t>Оклад</t>
  </si>
  <si>
    <t>Код клиента</t>
  </si>
  <si>
    <t>Код заказа</t>
  </si>
  <si>
    <t>Стоимость заказа</t>
  </si>
  <si>
    <t>Код сотрудника</t>
  </si>
  <si>
    <t>Шоколад</t>
  </si>
  <si>
    <t>Конфеты</t>
  </si>
  <si>
    <t>Красная шапочка</t>
  </si>
  <si>
    <t>Белочка</t>
  </si>
  <si>
    <t>Каракум</t>
  </si>
  <si>
    <t>Петушок</t>
  </si>
  <si>
    <t>Стратосфера</t>
  </si>
  <si>
    <t>Бабаевский</t>
  </si>
  <si>
    <t>Ну-ка, отними</t>
  </si>
  <si>
    <t> Австрия</t>
  </si>
  <si>
    <t> Белоруссия</t>
  </si>
  <si>
    <t> Бельгия</t>
  </si>
  <si>
    <t> Болгария</t>
  </si>
  <si>
    <t> Великобритания</t>
  </si>
  <si>
    <t> Венгрия</t>
  </si>
  <si>
    <t> Германия</t>
  </si>
  <si>
    <t> Молдавия</t>
  </si>
  <si>
    <t> Ирландия</t>
  </si>
  <si>
    <t> Польша</t>
  </si>
  <si>
    <t> Лихтенштейн</t>
  </si>
  <si>
    <t> Люксембург</t>
  </si>
  <si>
    <t> Румыния</t>
  </si>
  <si>
    <t> Монако</t>
  </si>
  <si>
    <t> Словакия</t>
  </si>
  <si>
    <t> Нидерланды</t>
  </si>
  <si>
    <t> Украина</t>
  </si>
  <si>
    <t> Франция</t>
  </si>
  <si>
    <t> Чехия</t>
  </si>
  <si>
    <t> Швейцария</t>
  </si>
  <si>
    <t>Западная</t>
  </si>
  <si>
    <t>Восточная</t>
  </si>
  <si>
    <t> Россия</t>
  </si>
  <si>
    <t>Европа</t>
  </si>
  <si>
    <t>Средняя сумма заказа без учета доставки, р
Результат - только целая часть числа</t>
  </si>
  <si>
    <t>Средняя сумма заказа с учетом доставки, р
Результат - значение кратное 5 в большую сторону</t>
  </si>
  <si>
    <t>Максимальный оклад в отделе ОТД</t>
  </si>
  <si>
    <t>Заказов</t>
  </si>
  <si>
    <t>ТРАНСПОНИРОВАННАЯ ТАБЛИЦА</t>
  </si>
  <si>
    <t>Склад №</t>
  </si>
  <si>
    <t>Месяц №</t>
  </si>
  <si>
    <t>Значение</t>
  </si>
  <si>
    <t>Кол-во месяцев</t>
  </si>
  <si>
    <t>Кол-во складов</t>
  </si>
  <si>
    <r>
      <t xml:space="preserve">Цена, </t>
    </r>
    <r>
      <rPr>
        <b/>
        <sz val="11"/>
        <rFont val="Arial Cyr"/>
        <charset val="204"/>
      </rPr>
      <t>€</t>
    </r>
  </si>
  <si>
    <t>ДОПОЛНИТЕЛЬНО</t>
  </si>
  <si>
    <t>Адрес ячейки</t>
  </si>
  <si>
    <t>Значение в ячейке</t>
  </si>
  <si>
    <t>x1</t>
  </si>
  <si>
    <t>x2</t>
  </si>
  <si>
    <t>x3</t>
  </si>
  <si>
    <t>x4</t>
  </si>
  <si>
    <t>x5</t>
  </si>
  <si>
    <t>x6</t>
  </si>
  <si>
    <t>y</t>
  </si>
  <si>
    <t>*</t>
  </si>
  <si>
    <t>=</t>
  </si>
  <si>
    <t>y1</t>
  </si>
  <si>
    <t>y2</t>
  </si>
  <si>
    <t>y3</t>
  </si>
  <si>
    <t>y4</t>
  </si>
  <si>
    <t>y5</t>
  </si>
  <si>
    <t>y6</t>
  </si>
  <si>
    <t>+</t>
  </si>
  <si>
    <t>y7</t>
  </si>
  <si>
    <t>^</t>
  </si>
  <si>
    <t>z</t>
  </si>
  <si>
    <t>Ст1</t>
  </si>
  <si>
    <t>Ст2</t>
  </si>
  <si>
    <t xml:space="preserve"> =СЧЁТЕСЛИ(Ст1*Ст2;"&gt;2000")</t>
  </si>
  <si>
    <t>Логическое сложение (аналог ИЛИ)</t>
  </si>
  <si>
    <t>Логическое умножение (аналог И)</t>
  </si>
  <si>
    <t>Для Excel 2003</t>
  </si>
  <si>
    <t>сорт по возрастанию первого столбца</t>
  </si>
  <si>
    <t>Иванов</t>
  </si>
  <si>
    <t>Иванченко</t>
  </si>
  <si>
    <t>Иванчук</t>
  </si>
  <si>
    <t>Иванчнко</t>
  </si>
  <si>
    <t>сорт по убыванию массива</t>
  </si>
  <si>
    <t>Столбец1</t>
  </si>
  <si>
    <t>Столбец2</t>
  </si>
  <si>
    <t>кремль</t>
  </si>
  <si>
    <t>краснодар</t>
  </si>
  <si>
    <t>ростов_на_дону</t>
  </si>
  <si>
    <t>товар</t>
  </si>
  <si>
    <t>категория</t>
  </si>
  <si>
    <t>печеньки</t>
  </si>
  <si>
    <t>аленка</t>
  </si>
  <si>
    <t>овсяное</t>
  </si>
  <si>
    <t>глаголики</t>
  </si>
  <si>
    <t>топленое молоко</t>
  </si>
  <si>
    <t>новые конфеты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</si>
</sst>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* #,##0&quot;р.&quot;_-;\-* #,##0&quot;р.&quot;_-;_-* &quot;-&quot;&quot;р.&quot;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\ _р_._-;\-* #,##0\ _р_._-;_-* &quot;-&quot;\ _р_._-;_-@_-"/>
    <numFmt numFmtId="165" formatCode="_-* #,##0.00\ _р_._-;\-* #,##0.00\ _р_._-;_-* &quot;-&quot;??\ _р_._-;_-@_-"/>
    <numFmt numFmtId="166" formatCode="_([$€]* #,##0.00_);_([$€]* \(#,##0.00\);_([$€]* &quot;-&quot;??_);_(@_)"/>
    <numFmt numFmtId="167" formatCode="[$$-80A]#,##0.00;\-[$$-80A]#,##0.00"/>
    <numFmt numFmtId="168" formatCode="[$$-409]#,##0"/>
    <numFmt numFmtId="169" formatCode=";;;"/>
    <numFmt numFmtId="170" formatCode="_(&quot;$&quot;* #,##0.00_);_(&quot;$&quot;* \(#,##0.00\);_(&quot;$&quot;* &quot;-&quot;??_);_(@_)"/>
    <numFmt numFmtId="171" formatCode="#,##0&quot;р.&quot;"/>
  </numFmts>
  <fonts count="36" x14ac:knownFonts="1"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name val="Calibri"/>
      <family val="2"/>
      <charset val="204"/>
    </font>
    <font>
      <b/>
      <sz val="10"/>
      <color rgb="FF0070C0"/>
      <name val="Arial"/>
      <family val="2"/>
      <charset val="204"/>
    </font>
    <font>
      <b/>
      <sz val="11"/>
      <color rgb="FF002060"/>
      <name val="Arial"/>
      <family val="2"/>
      <charset val="204"/>
    </font>
    <font>
      <sz val="11"/>
      <color rgb="FF002060"/>
      <name val="Arial"/>
      <family val="2"/>
      <charset val="204"/>
    </font>
    <font>
      <b/>
      <sz val="11"/>
      <color rgb="FF0070C0"/>
      <name val="Arial"/>
      <family val="2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0" tint="-0.34998626667073579"/>
      <name val="Arial"/>
      <family val="2"/>
      <charset val="204"/>
    </font>
    <font>
      <b/>
      <sz val="11"/>
      <color rgb="FF7030A0"/>
      <name val="Arial"/>
      <family val="2"/>
      <charset val="204"/>
    </font>
    <font>
      <b/>
      <sz val="12"/>
      <color rgb="FF7030A0"/>
      <name val="Arial"/>
      <family val="2"/>
      <charset val="204"/>
    </font>
    <font>
      <sz val="10"/>
      <color theme="0" tint="-0.34998626667073579"/>
      <name val="Arial Cyr"/>
      <charset val="204"/>
    </font>
    <font>
      <b/>
      <strike/>
      <sz val="11"/>
      <color rgb="FFFF0000"/>
      <name val="Arial"/>
      <family val="2"/>
      <charset val="204"/>
    </font>
    <font>
      <sz val="11"/>
      <name val="Arial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70C0"/>
      </right>
      <top/>
      <bottom/>
      <diagonal/>
    </border>
  </borders>
  <cellStyleXfs count="2172"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" fontId="7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8" fillId="0" borderId="0"/>
    <xf numFmtId="0" fontId="5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1" fillId="0" borderId="0">
      <alignment vertical="justify"/>
    </xf>
    <xf numFmtId="42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3" fillId="0" borderId="0"/>
    <xf numFmtId="0" fontId="7" fillId="0" borderId="0"/>
    <xf numFmtId="43" fontId="4" fillId="0" borderId="0" applyFont="0" applyFill="0" applyBorder="0" applyAlignment="0" applyProtection="0"/>
    <xf numFmtId="0" fontId="15" fillId="0" borderId="0"/>
    <xf numFmtId="0" fontId="16" fillId="3" borderId="0" applyNumberFormat="0" applyBorder="0" applyAlignment="0" applyProtection="0"/>
    <xf numFmtId="0" fontId="7" fillId="0" borderId="0"/>
    <xf numFmtId="0" fontId="2" fillId="0" borderId="0"/>
    <xf numFmtId="0" fontId="17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" fillId="0" borderId="0"/>
    <xf numFmtId="0" fontId="4" fillId="0" borderId="0"/>
  </cellStyleXfs>
  <cellXfs count="171">
    <xf numFmtId="0" fontId="0" fillId="0" borderId="0" xfId="0"/>
    <xf numFmtId="0" fontId="14" fillId="2" borderId="1" xfId="2155" applyNumberFormat="1" applyFont="1" applyFill="1" applyBorder="1" applyAlignment="1">
      <alignment horizontal="center" vertical="center" wrapText="1"/>
    </xf>
    <xf numFmtId="0" fontId="12" fillId="0" borderId="0" xfId="0" applyFont="1"/>
    <xf numFmtId="49" fontId="13" fillId="0" borderId="1" xfId="2155" applyNumberFormat="1" applyFont="1" applyBorder="1"/>
    <xf numFmtId="0" fontId="12" fillId="0" borderId="0" xfId="0" applyFont="1" applyAlignment="1">
      <alignment horizontal="center"/>
    </xf>
    <xf numFmtId="0" fontId="13" fillId="0" borderId="1" xfId="2155" applyNumberFormat="1" applyFont="1" applyBorder="1"/>
    <xf numFmtId="0" fontId="14" fillId="2" borderId="1" xfId="2155" applyNumberFormat="1" applyFont="1" applyFill="1" applyBorder="1" applyAlignment="1">
      <alignment horizontal="left" vertical="center" wrapText="1"/>
    </xf>
    <xf numFmtId="0" fontId="13" fillId="0" borderId="0" xfId="2156" applyFont="1"/>
    <xf numFmtId="0" fontId="13" fillId="0" borderId="1" xfId="2155" applyNumberFormat="1" applyFont="1" applyBorder="1" applyAlignment="1">
      <alignment horizontal="left"/>
    </xf>
    <xf numFmtId="167" fontId="13" fillId="0" borderId="1" xfId="2155" applyNumberFormat="1" applyFont="1" applyBorder="1"/>
    <xf numFmtId="0" fontId="13" fillId="0" borderId="1" xfId="2155" quotePrefix="1" applyNumberFormat="1" applyFont="1" applyBorder="1"/>
    <xf numFmtId="0" fontId="13" fillId="2" borderId="1" xfId="2155" applyNumberFormat="1" applyFont="1" applyFill="1" applyBorder="1"/>
    <xf numFmtId="0" fontId="13" fillId="0" borderId="0" xfId="2156" applyFont="1" applyBorder="1"/>
    <xf numFmtId="3" fontId="13" fillId="0" borderId="1" xfId="2155" applyNumberFormat="1" applyFont="1" applyBorder="1"/>
    <xf numFmtId="0" fontId="13" fillId="0" borderId="0" xfId="2159" applyFont="1"/>
    <xf numFmtId="168" fontId="13" fillId="0" borderId="0" xfId="2159" applyNumberFormat="1" applyFont="1"/>
    <xf numFmtId="168" fontId="12" fillId="0" borderId="0" xfId="0" applyNumberFormat="1" applyFont="1"/>
    <xf numFmtId="0" fontId="13" fillId="0" borderId="0" xfId="2159" applyFont="1" applyAlignment="1">
      <alignment horizontal="center"/>
    </xf>
    <xf numFmtId="0" fontId="7" fillId="0" borderId="0" xfId="2163"/>
    <xf numFmtId="0" fontId="7" fillId="0" borderId="0" xfId="2163" applyFont="1"/>
    <xf numFmtId="0" fontId="18" fillId="0" borderId="0" xfId="2165" applyFont="1" applyBorder="1"/>
    <xf numFmtId="0" fontId="18" fillId="0" borderId="0" xfId="2165" applyFont="1" applyFill="1" applyBorder="1" applyAlignment="1">
      <alignment horizontal="left" wrapText="1"/>
    </xf>
    <xf numFmtId="49" fontId="18" fillId="0" borderId="0" xfId="2165" applyNumberFormat="1" applyFont="1" applyFill="1" applyBorder="1" applyAlignment="1">
      <alignment horizontal="left" wrapText="1"/>
    </xf>
    <xf numFmtId="49" fontId="18" fillId="0" borderId="0" xfId="2165" applyNumberFormat="1" applyFont="1" applyBorder="1"/>
    <xf numFmtId="0" fontId="19" fillId="0" borderId="0" xfId="2165" applyFont="1" applyBorder="1"/>
    <xf numFmtId="49" fontId="13" fillId="4" borderId="1" xfId="2155" applyNumberFormat="1" applyFont="1" applyFill="1" applyBorder="1"/>
    <xf numFmtId="0" fontId="13" fillId="4" borderId="1" xfId="2155" applyNumberFormat="1" applyFont="1" applyFill="1" applyBorder="1" applyAlignment="1">
      <alignment horizontal="left"/>
    </xf>
    <xf numFmtId="0" fontId="14" fillId="5" borderId="8" xfId="2155" applyNumberFormat="1" applyFont="1" applyFill="1" applyBorder="1" applyAlignment="1">
      <alignment horizontal="center" vertical="center" wrapText="1"/>
    </xf>
    <xf numFmtId="0" fontId="13" fillId="0" borderId="8" xfId="2155" applyNumberFormat="1" applyFont="1" applyBorder="1"/>
    <xf numFmtId="0" fontId="18" fillId="0" borderId="9" xfId="2165" applyFont="1" applyBorder="1" applyAlignment="1"/>
    <xf numFmtId="0" fontId="14" fillId="6" borderId="1" xfId="2155" applyNumberFormat="1" applyFont="1" applyFill="1" applyBorder="1" applyAlignment="1">
      <alignment horizontal="center" vertical="center" wrapText="1"/>
    </xf>
    <xf numFmtId="0" fontId="3" fillId="0" borderId="0" xfId="2166" applyFont="1"/>
    <xf numFmtId="0" fontId="14" fillId="4" borderId="1" xfId="2155" applyNumberFormat="1" applyFont="1" applyFill="1" applyBorder="1" applyAlignment="1">
      <alignment horizontal="center" vertical="center" wrapText="1"/>
    </xf>
    <xf numFmtId="3" fontId="21" fillId="0" borderId="0" xfId="2163" applyNumberFormat="1" applyFont="1"/>
    <xf numFmtId="0" fontId="23" fillId="0" borderId="0" xfId="2156" applyFont="1"/>
    <xf numFmtId="0" fontId="23" fillId="0" borderId="0" xfId="2156" applyFont="1" applyBorder="1"/>
    <xf numFmtId="0" fontId="22" fillId="0" borderId="1" xfId="2156" applyNumberFormat="1" applyFont="1" applyBorder="1" applyAlignment="1">
      <alignment horizontal="centerContinuous" vertical="center"/>
    </xf>
    <xf numFmtId="3" fontId="24" fillId="0" borderId="0" xfId="2163" applyNumberFormat="1" applyFont="1"/>
    <xf numFmtId="1" fontId="13" fillId="0" borderId="1" xfId="2155" applyNumberFormat="1" applyFont="1" applyBorder="1" applyAlignment="1">
      <alignment horizontal="right" indent="1"/>
    </xf>
    <xf numFmtId="0" fontId="13" fillId="0" borderId="1" xfId="2155" applyNumberFormat="1" applyFont="1" applyBorder="1" applyAlignment="1">
      <alignment horizontal="right" indent="2"/>
    </xf>
    <xf numFmtId="0" fontId="26" fillId="0" borderId="0" xfId="2166" applyFont="1"/>
    <xf numFmtId="171" fontId="13" fillId="0" borderId="1" xfId="2155" applyNumberFormat="1" applyFont="1" applyBorder="1"/>
    <xf numFmtId="0" fontId="14" fillId="2" borderId="1" xfId="2155" applyNumberFormat="1" applyFont="1" applyFill="1" applyBorder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right" vertical="top"/>
    </xf>
    <xf numFmtId="0" fontId="27" fillId="0" borderId="0" xfId="0" applyFont="1" applyAlignment="1">
      <alignment horizontal="right" vertical="top"/>
    </xf>
    <xf numFmtId="3" fontId="13" fillId="0" borderId="1" xfId="2155" applyNumberFormat="1" applyFont="1" applyBorder="1" applyAlignment="1">
      <alignment horizontal="left"/>
    </xf>
    <xf numFmtId="0" fontId="13" fillId="0" borderId="0" xfId="0" applyFont="1" applyAlignment="1">
      <alignment horizontal="left" vertical="top"/>
    </xf>
    <xf numFmtId="0" fontId="13" fillId="4" borderId="1" xfId="2155" applyNumberFormat="1" applyFont="1" applyFill="1" applyBorder="1" applyAlignment="1"/>
    <xf numFmtId="0" fontId="28" fillId="2" borderId="1" xfId="2155" applyNumberFormat="1" applyFont="1" applyFill="1" applyBorder="1" applyAlignment="1">
      <alignment vertical="center"/>
    </xf>
    <xf numFmtId="0" fontId="28" fillId="0" borderId="1" xfId="2160" applyNumberFormat="1" applyFont="1" applyBorder="1"/>
    <xf numFmtId="0" fontId="29" fillId="0" borderId="0" xfId="2161" applyFont="1"/>
    <xf numFmtId="0" fontId="28" fillId="2" borderId="2" xfId="2160" applyNumberFormat="1" applyFont="1" applyFill="1" applyBorder="1"/>
    <xf numFmtId="0" fontId="29" fillId="0" borderId="4" xfId="2161" applyFont="1" applyBorder="1"/>
    <xf numFmtId="0" fontId="29" fillId="0" borderId="5" xfId="2161" applyFont="1" applyBorder="1"/>
    <xf numFmtId="0" fontId="29" fillId="0" borderId="1" xfId="2161" applyFont="1" applyBorder="1"/>
    <xf numFmtId="0" fontId="28" fillId="2" borderId="1" xfId="2160" applyNumberFormat="1" applyFont="1" applyFill="1" applyBorder="1"/>
    <xf numFmtId="0" fontId="28" fillId="2" borderId="1" xfId="2155" applyNumberFormat="1" applyFont="1" applyFill="1" applyBorder="1"/>
    <xf numFmtId="0" fontId="29" fillId="0" borderId="0" xfId="2161" quotePrefix="1" applyFont="1"/>
    <xf numFmtId="0" fontId="29" fillId="4" borderId="7" xfId="2161" applyFont="1" applyFill="1" applyBorder="1" applyAlignment="1">
      <alignment vertical="center"/>
    </xf>
    <xf numFmtId="0" fontId="28" fillId="2" borderId="1" xfId="2160" applyNumberFormat="1" applyFont="1" applyFill="1" applyBorder="1" applyAlignment="1">
      <alignment vertical="center"/>
    </xf>
    <xf numFmtId="0" fontId="13" fillId="2" borderId="13" xfId="2155" applyNumberFormat="1" applyFont="1" applyFill="1" applyBorder="1" applyAlignment="1">
      <alignment horizontal="center"/>
    </xf>
    <xf numFmtId="0" fontId="13" fillId="2" borderId="14" xfId="2155" applyNumberFormat="1" applyFont="1" applyFill="1" applyBorder="1" applyAlignment="1">
      <alignment horizontal="center"/>
    </xf>
    <xf numFmtId="0" fontId="13" fillId="2" borderId="15" xfId="2155" applyNumberFormat="1" applyFont="1" applyFill="1" applyBorder="1" applyAlignment="1">
      <alignment horizontal="center"/>
    </xf>
    <xf numFmtId="0" fontId="13" fillId="0" borderId="1" xfId="2155" applyNumberFormat="1" applyFont="1" applyFill="1" applyBorder="1" applyAlignment="1">
      <alignment horizontal="left" vertical="center" wrapText="1"/>
    </xf>
    <xf numFmtId="0" fontId="13" fillId="0" borderId="2" xfId="2155" applyNumberFormat="1" applyFont="1" applyBorder="1"/>
    <xf numFmtId="0" fontId="13" fillId="0" borderId="16" xfId="2155" applyNumberFormat="1" applyFont="1" applyBorder="1"/>
    <xf numFmtId="0" fontId="13" fillId="0" borderId="17" xfId="2155" applyNumberFormat="1" applyFont="1" applyBorder="1"/>
    <xf numFmtId="0" fontId="13" fillId="0" borderId="18" xfId="2155" applyNumberFormat="1" applyFont="1" applyBorder="1"/>
    <xf numFmtId="0" fontId="13" fillId="0" borderId="19" xfId="2155" applyNumberFormat="1" applyFont="1" applyBorder="1"/>
    <xf numFmtId="0" fontId="13" fillId="0" borderId="20" xfId="2155" applyNumberFormat="1" applyFont="1" applyBorder="1"/>
    <xf numFmtId="0" fontId="14" fillId="2" borderId="1" xfId="2170" applyFont="1" applyFill="1" applyBorder="1" applyAlignment="1">
      <alignment horizontal="center" vertical="center" wrapText="1"/>
    </xf>
    <xf numFmtId="0" fontId="13" fillId="0" borderId="1" xfId="2170" applyNumberFormat="1" applyFont="1" applyBorder="1" applyAlignment="1">
      <alignment horizontal="center"/>
    </xf>
    <xf numFmtId="0" fontId="14" fillId="2" borderId="1" xfId="2170" applyFont="1" applyFill="1" applyBorder="1" applyAlignment="1">
      <alignment horizontal="left" vertical="center"/>
    </xf>
    <xf numFmtId="0" fontId="13" fillId="0" borderId="0" xfId="2170" applyFont="1"/>
    <xf numFmtId="0" fontId="14" fillId="2" borderId="1" xfId="2170" applyFont="1" applyFill="1" applyBorder="1" applyAlignment="1">
      <alignment horizontal="center" vertical="center"/>
    </xf>
    <xf numFmtId="0" fontId="13" fillId="0" borderId="1" xfId="2170" applyNumberFormat="1" applyFont="1" applyBorder="1"/>
    <xf numFmtId="0" fontId="13" fillId="0" borderId="1" xfId="2170" applyFont="1" applyBorder="1"/>
    <xf numFmtId="0" fontId="13" fillId="0" borderId="0" xfId="2170" applyFont="1" applyAlignment="1">
      <alignment wrapText="1"/>
    </xf>
    <xf numFmtId="0" fontId="13" fillId="0" borderId="0" xfId="0" applyFont="1" applyBorder="1"/>
    <xf numFmtId="0" fontId="30" fillId="0" borderId="0" xfId="0" applyFont="1" applyBorder="1"/>
    <xf numFmtId="0" fontId="13" fillId="0" borderId="0" xfId="2163" applyFont="1"/>
    <xf numFmtId="0" fontId="31" fillId="0" borderId="0" xfId="2163" applyFont="1"/>
    <xf numFmtId="169" fontId="13" fillId="0" borderId="0" xfId="2163" quotePrefix="1" applyNumberFormat="1" applyFont="1"/>
    <xf numFmtId="0" fontId="23" fillId="0" borderId="0" xfId="2163" quotePrefix="1" applyNumberFormat="1" applyFont="1"/>
    <xf numFmtId="0" fontId="26" fillId="0" borderId="0" xfId="2164" applyFont="1"/>
    <xf numFmtId="3" fontId="13" fillId="4" borderId="1" xfId="2155" applyNumberFormat="1" applyFont="1" applyFill="1" applyBorder="1"/>
    <xf numFmtId="0" fontId="13" fillId="2" borderId="2" xfId="2155" applyNumberFormat="1" applyFont="1" applyFill="1" applyBorder="1" applyAlignment="1">
      <alignment horizontal="left"/>
    </xf>
    <xf numFmtId="0" fontId="13" fillId="2" borderId="2" xfId="2155" applyNumberFormat="1" applyFont="1" applyFill="1" applyBorder="1" applyAlignment="1">
      <alignment horizontal="left" wrapText="1"/>
    </xf>
    <xf numFmtId="0" fontId="14" fillId="2" borderId="4" xfId="2155" applyNumberFormat="1" applyFont="1" applyFill="1" applyBorder="1" applyAlignment="1">
      <alignment horizontal="center" vertical="center" wrapText="1"/>
    </xf>
    <xf numFmtId="0" fontId="14" fillId="2" borderId="10" xfId="2155" applyNumberFormat="1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13" fillId="0" borderId="5" xfId="2155" applyNumberFormat="1" applyFont="1" applyBorder="1"/>
    <xf numFmtId="171" fontId="13" fillId="0" borderId="2" xfId="2155" applyNumberFormat="1" applyFont="1" applyBorder="1"/>
    <xf numFmtId="0" fontId="14" fillId="2" borderId="23" xfId="2155" applyNumberFormat="1" applyFont="1" applyFill="1" applyBorder="1" applyAlignment="1">
      <alignment horizontal="center" vertical="center" wrapText="1"/>
    </xf>
    <xf numFmtId="0" fontId="13" fillId="0" borderId="21" xfId="2155" applyNumberFormat="1" applyFont="1" applyBorder="1"/>
    <xf numFmtId="0" fontId="13" fillId="0" borderId="3" xfId="2155" applyNumberFormat="1" applyFont="1" applyBorder="1"/>
    <xf numFmtId="171" fontId="13" fillId="0" borderId="3" xfId="2155" applyNumberFormat="1" applyFont="1" applyBorder="1"/>
    <xf numFmtId="171" fontId="13" fillId="0" borderId="11" xfId="2155" applyNumberFormat="1" applyFont="1" applyBorder="1"/>
    <xf numFmtId="171" fontId="7" fillId="0" borderId="0" xfId="2163" applyNumberFormat="1"/>
    <xf numFmtId="0" fontId="13" fillId="0" borderId="1" xfId="2155" applyNumberFormat="1" applyFont="1" applyFill="1" applyBorder="1"/>
    <xf numFmtId="0" fontId="33" fillId="0" borderId="0" xfId="0" applyFont="1"/>
    <xf numFmtId="171" fontId="0" fillId="0" borderId="0" xfId="0" applyNumberFormat="1"/>
    <xf numFmtId="0" fontId="14" fillId="2" borderId="4" xfId="2155" applyNumberFormat="1" applyFont="1" applyFill="1" applyBorder="1" applyAlignment="1">
      <alignment horizontal="center" vertical="center" wrapText="1"/>
    </xf>
    <xf numFmtId="49" fontId="13" fillId="0" borderId="5" xfId="2155" applyNumberFormat="1" applyFont="1" applyBorder="1" applyAlignment="1">
      <alignment horizontal="center"/>
    </xf>
    <xf numFmtId="3" fontId="13" fillId="0" borderId="2" xfId="2170" applyNumberFormat="1" applyFont="1" applyBorder="1"/>
    <xf numFmtId="0" fontId="14" fillId="2" borderId="4" xfId="2170" applyFont="1" applyFill="1" applyBorder="1" applyAlignment="1">
      <alignment horizontal="center" vertical="center" wrapText="1"/>
    </xf>
    <xf numFmtId="0" fontId="14" fillId="2" borderId="10" xfId="2170" applyFont="1" applyFill="1" applyBorder="1" applyAlignment="1">
      <alignment horizontal="center" vertical="center" wrapText="1"/>
    </xf>
    <xf numFmtId="49" fontId="13" fillId="0" borderId="21" xfId="2155" applyNumberFormat="1" applyFont="1" applyBorder="1" applyAlignment="1">
      <alignment horizontal="center"/>
    </xf>
    <xf numFmtId="49" fontId="13" fillId="0" borderId="3" xfId="2155" applyNumberFormat="1" applyFont="1" applyBorder="1"/>
    <xf numFmtId="1" fontId="13" fillId="0" borderId="3" xfId="2155" applyNumberFormat="1" applyFont="1" applyBorder="1" applyAlignment="1">
      <alignment horizontal="right" indent="1"/>
    </xf>
    <xf numFmtId="0" fontId="13" fillId="0" borderId="3" xfId="2170" applyNumberFormat="1" applyFont="1" applyBorder="1" applyAlignment="1">
      <alignment horizontal="center"/>
    </xf>
    <xf numFmtId="3" fontId="13" fillId="0" borderId="11" xfId="2170" applyNumberFormat="1" applyFont="1" applyBorder="1"/>
    <xf numFmtId="0" fontId="26" fillId="0" borderId="0" xfId="2166" applyFont="1" applyAlignment="1">
      <alignment wrapText="1"/>
    </xf>
    <xf numFmtId="0" fontId="34" fillId="0" borderId="1" xfId="2155" applyNumberFormat="1" applyFont="1" applyBorder="1" applyAlignment="1">
      <alignment horizontal="right" indent="2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1" borderId="0" xfId="0" applyFill="1"/>
    <xf numFmtId="0" fontId="0" fillId="19" borderId="25" xfId="0" applyFill="1" applyBorder="1"/>
    <xf numFmtId="0" fontId="0" fillId="17" borderId="26" xfId="0" applyFill="1" applyBorder="1"/>
    <xf numFmtId="0" fontId="0" fillId="0" borderId="28" xfId="0" applyBorder="1"/>
    <xf numFmtId="0" fontId="0" fillId="17" borderId="29" xfId="0" applyFill="1" applyBorder="1"/>
    <xf numFmtId="0" fontId="0" fillId="18" borderId="24" xfId="0" applyFill="1" applyBorder="1"/>
    <xf numFmtId="0" fontId="0" fillId="17" borderId="0" xfId="0" applyFill="1" applyBorder="1"/>
    <xf numFmtId="0" fontId="0" fillId="11" borderId="0" xfId="0" applyFill="1" applyBorder="1"/>
    <xf numFmtId="0" fontId="0" fillId="19" borderId="27" xfId="0" applyFill="1" applyBorder="1"/>
    <xf numFmtId="0" fontId="0" fillId="20" borderId="29" xfId="0" applyFill="1" applyBorder="1"/>
    <xf numFmtId="0" fontId="0" fillId="20" borderId="0" xfId="0" applyFill="1" applyBorder="1"/>
    <xf numFmtId="0" fontId="0" fillId="21" borderId="24" xfId="0" applyFill="1" applyBorder="1"/>
    <xf numFmtId="0" fontId="0" fillId="22" borderId="0" xfId="0" applyFill="1" applyBorder="1"/>
    <xf numFmtId="0" fontId="0" fillId="22" borderId="28" xfId="0" applyFill="1" applyBorder="1"/>
    <xf numFmtId="0" fontId="14" fillId="2" borderId="2" xfId="2155" applyNumberFormat="1" applyFont="1" applyFill="1" applyBorder="1" applyAlignment="1">
      <alignment horizontal="center" vertical="center" wrapText="1"/>
    </xf>
    <xf numFmtId="0" fontId="14" fillId="4" borderId="2" xfId="2155" applyNumberFormat="1" applyFont="1" applyFill="1" applyBorder="1" applyAlignment="1">
      <alignment horizontal="center"/>
    </xf>
    <xf numFmtId="0" fontId="14" fillId="4" borderId="6" xfId="2155" applyNumberFormat="1" applyFont="1" applyFill="1" applyBorder="1" applyAlignment="1">
      <alignment horizontal="center"/>
    </xf>
    <xf numFmtId="0" fontId="14" fillId="4" borderId="5" xfId="2155" applyNumberFormat="1" applyFont="1" applyFill="1" applyBorder="1" applyAlignment="1">
      <alignment horizontal="center"/>
    </xf>
    <xf numFmtId="0" fontId="14" fillId="2" borderId="3" xfId="2155" applyNumberFormat="1" applyFont="1" applyFill="1" applyBorder="1" applyAlignment="1">
      <alignment horizontal="center" vertical="center" wrapText="1"/>
    </xf>
    <xf numFmtId="0" fontId="14" fillId="2" borderId="4" xfId="2155" applyNumberFormat="1" applyFont="1" applyFill="1" applyBorder="1" applyAlignment="1">
      <alignment horizontal="center" vertical="center" wrapText="1"/>
    </xf>
    <xf numFmtId="0" fontId="14" fillId="2" borderId="10" xfId="2155" applyNumberFormat="1" applyFont="1" applyFill="1" applyBorder="1" applyAlignment="1">
      <alignment horizontal="center" vertical="center" wrapText="1"/>
    </xf>
    <xf numFmtId="0" fontId="13" fillId="2" borderId="11" xfId="2155" applyNumberFormat="1" applyFont="1" applyFill="1" applyBorder="1" applyAlignment="1">
      <alignment horizontal="center"/>
    </xf>
    <xf numFmtId="0" fontId="13" fillId="2" borderId="12" xfId="2155" applyNumberFormat="1" applyFont="1" applyFill="1" applyBorder="1" applyAlignment="1">
      <alignment horizontal="center"/>
    </xf>
    <xf numFmtId="0" fontId="13" fillId="2" borderId="21" xfId="2155" applyNumberFormat="1" applyFont="1" applyFill="1" applyBorder="1" applyAlignment="1">
      <alignment horizontal="center"/>
    </xf>
    <xf numFmtId="0" fontId="22" fillId="2" borderId="1" xfId="2156" applyFont="1" applyFill="1" applyBorder="1" applyAlignment="1">
      <alignment horizontal="center" vertical="center"/>
    </xf>
    <xf numFmtId="0" fontId="22" fillId="7" borderId="1" xfId="2156" applyFont="1" applyFill="1" applyBorder="1" applyAlignment="1">
      <alignment horizontal="center" vertical="center"/>
    </xf>
    <xf numFmtId="170" fontId="22" fillId="7" borderId="1" xfId="2169" applyFont="1" applyFill="1" applyBorder="1" applyAlignment="1">
      <alignment horizontal="center" vertical="center"/>
    </xf>
    <xf numFmtId="0" fontId="14" fillId="2" borderId="11" xfId="2155" applyNumberFormat="1" applyFont="1" applyFill="1" applyBorder="1" applyAlignment="1">
      <alignment horizontal="center" vertical="center" wrapText="1"/>
    </xf>
    <xf numFmtId="0" fontId="14" fillId="2" borderId="12" xfId="2155" applyNumberFormat="1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top"/>
    </xf>
    <xf numFmtId="0" fontId="13" fillId="23" borderId="0" xfId="0" applyFont="1" applyFill="1" applyBorder="1"/>
    <xf numFmtId="0" fontId="13" fillId="23" borderId="0" xfId="2155" applyNumberFormat="1" applyFont="1" applyFill="1" applyBorder="1"/>
    <xf numFmtId="0" fontId="14" fillId="2" borderId="21" xfId="2155" applyNumberFormat="1" applyFont="1" applyFill="1" applyBorder="1" applyAlignment="1">
      <alignment vertical="center" wrapText="1"/>
    </xf>
    <xf numFmtId="0" fontId="14" fillId="2" borderId="30" xfId="2155" applyNumberFormat="1" applyFont="1" applyFill="1" applyBorder="1" applyAlignment="1">
      <alignment vertical="center" wrapText="1"/>
    </xf>
    <xf numFmtId="0" fontId="14" fillId="2" borderId="22" xfId="2155" applyNumberFormat="1" applyFont="1" applyFill="1" applyBorder="1" applyAlignment="1">
      <alignment horizontal="center" vertical="center" wrapText="1"/>
    </xf>
    <xf numFmtId="0" fontId="14" fillId="2" borderId="10" xfId="2155" applyNumberFormat="1" applyFont="1" applyFill="1" applyBorder="1" applyAlignment="1">
      <alignment vertical="center" wrapText="1"/>
    </xf>
    <xf numFmtId="0" fontId="14" fillId="2" borderId="22" xfId="2155" applyNumberFormat="1" applyFont="1" applyFill="1" applyBorder="1" applyAlignment="1">
      <alignment vertical="center" wrapText="1"/>
    </xf>
    <xf numFmtId="0" fontId="35" fillId="0" borderId="21" xfId="2155" applyNumberFormat="1" applyFont="1" applyFill="1" applyBorder="1"/>
    <xf numFmtId="0" fontId="14" fillId="2" borderId="0" xfId="2155" applyNumberFormat="1" applyFont="1" applyFill="1" applyBorder="1" applyAlignment="1">
      <alignment horizontal="center" vertical="center" wrapText="1"/>
    </xf>
    <xf numFmtId="3" fontId="13" fillId="0" borderId="0" xfId="2155" applyNumberFormat="1" applyFont="1" applyBorder="1"/>
    <xf numFmtId="3" fontId="13" fillId="0" borderId="6" xfId="2155" applyNumberFormat="1" applyFont="1" applyBorder="1"/>
    <xf numFmtId="3" fontId="13" fillId="0" borderId="12" xfId="2155" applyNumberFormat="1" applyFont="1" applyBorder="1"/>
    <xf numFmtId="3" fontId="35" fillId="0" borderId="12" xfId="2155" applyNumberFormat="1" applyFont="1" applyFill="1" applyBorder="1"/>
  </cellXfs>
  <cellStyles count="2172">
    <cellStyle name="_3ДМ" xfId="1"/>
    <cellStyle name="_3ДМ_БЕЛ" xfId="2"/>
    <cellStyle name="_3ДМ_РЕЧ" xfId="3"/>
    <cellStyle name="_PRICE" xfId="4"/>
    <cellStyle name="_Август" xfId="5"/>
    <cellStyle name="_Август_Дистанц." xfId="6"/>
    <cellStyle name="_Август_Индив." xfId="7"/>
    <cellStyle name="_АКАД" xfId="8"/>
    <cellStyle name="_АКАД_БЕЛ" xfId="9"/>
    <cellStyle name="_АКАД_РЕЧ" xfId="10"/>
    <cellStyle name="_Апрель" xfId="11"/>
    <cellStyle name="_Апрель_3ДМ" xfId="12"/>
    <cellStyle name="_Апрель_3ДМ_БЕЛ" xfId="13"/>
    <cellStyle name="_Апрель_3ДМ_РЕЧ" xfId="14"/>
    <cellStyle name="_Апрель_Август" xfId="15"/>
    <cellStyle name="_Апрель_Август_Дистанц." xfId="16"/>
    <cellStyle name="_Апрель_Август_Индив." xfId="17"/>
    <cellStyle name="_Апрель_АКАД" xfId="18"/>
    <cellStyle name="_Апрель_АКАД_БЕЛ" xfId="19"/>
    <cellStyle name="_Апрель_АКАД_РЕЧ" xfId="20"/>
    <cellStyle name="_Апрель_Б9560" xfId="21"/>
    <cellStyle name="_Апрель_Б9560_БЕЛ" xfId="22"/>
    <cellStyle name="_Апрель_Б9560_РЕЧ" xfId="23"/>
    <cellStyle name="_Апрель_БЕЛ" xfId="24"/>
    <cellStyle name="_Апрель_БИНТ" xfId="25"/>
    <cellStyle name="_Апрель_БИНТ_БЕЛ" xfId="26"/>
    <cellStyle name="_Апрель_БИНТ_РЕЧ" xfId="27"/>
    <cellStyle name="_Апрель_БУХ" xfId="28"/>
    <cellStyle name="_Апрель_БУХ_БЕЛ" xfId="29"/>
    <cellStyle name="_Апрель_БУХ_РЕЧ" xfId="30"/>
    <cellStyle name="_Апрель_ВЕБДИЗ" xfId="31"/>
    <cellStyle name="_Апрель_ВЕБДИЗ_БЕЛ" xfId="32"/>
    <cellStyle name="_Апрель_ВЕБДИЗ_РЕЧ" xfId="33"/>
    <cellStyle name="_Апрель_ВЕБМАСТ" xfId="34"/>
    <cellStyle name="_Апрель_ВЕБМАСТ_БЕЛ" xfId="35"/>
    <cellStyle name="_Апрель_ВЕБМАСТ_РЕЧ" xfId="36"/>
    <cellStyle name="_Апрель_ВУЕ" xfId="37"/>
    <cellStyle name="_Апрель_ВУЕ_БЕЛ" xfId="38"/>
    <cellStyle name="_Апрель_ВУЕ_РЕЧ" xfId="39"/>
    <cellStyle name="_Апрель_Дети" xfId="40"/>
    <cellStyle name="_Апрель_Дети_БЕЛ" xfId="41"/>
    <cellStyle name="_Апрель_Дети_РЕЧ" xfId="42"/>
    <cellStyle name="_Апрель_Дистанц." xfId="43"/>
    <cellStyle name="_Апрель_Индив." xfId="44"/>
    <cellStyle name="_Апрель_Индив._БЕЛ" xfId="45"/>
    <cellStyle name="_Апрель_Индив._РЕЧ" xfId="46"/>
    <cellStyle name="_Апрель_Июль" xfId="47"/>
    <cellStyle name="_Апрель_Июль_Август" xfId="48"/>
    <cellStyle name="_Апрель_Июль_Август_Дистанц." xfId="49"/>
    <cellStyle name="_Апрель_Июль_Август_Индив." xfId="50"/>
    <cellStyle name="_Апрель_Июль_БЕЛ" xfId="51"/>
    <cellStyle name="_Апрель_Июль_БИНТ" xfId="52"/>
    <cellStyle name="_Апрель_Июль_БИНТ_БЕЛ" xfId="53"/>
    <cellStyle name="_Апрель_Июль_БИНТ_РЕЧ" xfId="54"/>
    <cellStyle name="_Апрель_Июль_ВЕБДИЗ" xfId="55"/>
    <cellStyle name="_Апрель_Июль_ВЕБМАСТ" xfId="56"/>
    <cellStyle name="_Апрель_Июль_ВЕБМАСТ_БЕЛ" xfId="57"/>
    <cellStyle name="_Апрель_Июль_ВЕБМАСТ_РЕЧ" xfId="58"/>
    <cellStyle name="_Апрель_Июль_Дети" xfId="59"/>
    <cellStyle name="_Апрель_Июль_Дистанц." xfId="60"/>
    <cellStyle name="_Апрель_Июль_Индив." xfId="61"/>
    <cellStyle name="_Апрель_Июль_Индив._БЕЛ" xfId="62"/>
    <cellStyle name="_Апрель_Июль_Индив._РЕЧ" xfId="63"/>
    <cellStyle name="_Апрель_Июль_Июнь" xfId="64"/>
    <cellStyle name="_Апрель_Июль_Июнь_Август" xfId="65"/>
    <cellStyle name="_Апрель_Июль_Июнь_Дистанц." xfId="66"/>
    <cellStyle name="_Апрель_Июль_Июнь_Индив." xfId="67"/>
    <cellStyle name="_Апрель_Июль_Июнь_КБУ" xfId="68"/>
    <cellStyle name="_Апрель_Июль_Июнь_Май" xfId="69"/>
    <cellStyle name="_Апрель_Июль_КБУ" xfId="70"/>
    <cellStyle name="_Апрель_Июль_КРН" xfId="71"/>
    <cellStyle name="_Апрель_Июль_Май" xfId="72"/>
    <cellStyle name="_Апрель_Июль_ОПШ" xfId="73"/>
    <cellStyle name="_Апрель_Июль_СР" xfId="74"/>
    <cellStyle name="_Апрель_Июнь" xfId="75"/>
    <cellStyle name="_Апрель_Июнь_1" xfId="76"/>
    <cellStyle name="_Апрель_Июнь_1_Август" xfId="77"/>
    <cellStyle name="_Апрель_Июнь_1_Дистанц." xfId="78"/>
    <cellStyle name="_Апрель_Июнь_1_Индив." xfId="79"/>
    <cellStyle name="_Апрель_Июнь_1_КБУ" xfId="80"/>
    <cellStyle name="_Апрель_Июнь_1_Май" xfId="81"/>
    <cellStyle name="_Апрель_Июнь_Август" xfId="82"/>
    <cellStyle name="_Апрель_Июнь_Август_Дистанц." xfId="83"/>
    <cellStyle name="_Апрель_Июнь_Август_Индив." xfId="84"/>
    <cellStyle name="_Апрель_Июнь_БЕЛ" xfId="85"/>
    <cellStyle name="_Апрель_Июнь_БИНТ" xfId="86"/>
    <cellStyle name="_Апрель_Июнь_БИНТ_БЕЛ" xfId="87"/>
    <cellStyle name="_Апрель_Июнь_БИНТ_РЕЧ" xfId="88"/>
    <cellStyle name="_Апрель_Июнь_БУХ" xfId="89"/>
    <cellStyle name="_Апрель_Июнь_БУХ_БЕЛ" xfId="90"/>
    <cellStyle name="_Апрель_Июнь_БУХ_РЕЧ" xfId="91"/>
    <cellStyle name="_Апрель_Июнь_ВЕБДИЗ" xfId="92"/>
    <cellStyle name="_Апрель_Июнь_ВЕБМАСТ" xfId="93"/>
    <cellStyle name="_Апрель_Июнь_ВЕБМАСТ_БЕЛ" xfId="94"/>
    <cellStyle name="_Апрель_Июнь_ВЕБМАСТ_РЕЧ" xfId="95"/>
    <cellStyle name="_Апрель_Июнь_Дети" xfId="96"/>
    <cellStyle name="_Апрель_Июнь_Дистанц." xfId="97"/>
    <cellStyle name="_Апрель_Июнь_Индив." xfId="98"/>
    <cellStyle name="_Апрель_Июнь_Индив._БЕЛ" xfId="99"/>
    <cellStyle name="_Апрель_Июнь_Индив._РЕЧ" xfId="100"/>
    <cellStyle name="_Апрель_Июнь_Июнь" xfId="101"/>
    <cellStyle name="_Апрель_Июнь_Июнь_Август" xfId="102"/>
    <cellStyle name="_Апрель_Июнь_Июнь_Дистанц." xfId="103"/>
    <cellStyle name="_Апрель_Июнь_Июнь_Индив." xfId="104"/>
    <cellStyle name="_Апрель_Июнь_Июнь_КБУ" xfId="105"/>
    <cellStyle name="_Апрель_Июнь_КБУ" xfId="106"/>
    <cellStyle name="_Апрель_Июнь_КРН" xfId="107"/>
    <cellStyle name="_Апрель_Июнь_Май" xfId="108"/>
    <cellStyle name="_Апрель_Июнь_ОПШ" xfId="109"/>
    <cellStyle name="_Апрель_Июнь_СР" xfId="110"/>
    <cellStyle name="_Апрель_КБУ" xfId="111"/>
    <cellStyle name="_Апрель_КБУ_БЕЛ" xfId="112"/>
    <cellStyle name="_Апрель_КБУ_РЕЧ" xfId="113"/>
    <cellStyle name="_Апрель_КРН" xfId="114"/>
    <cellStyle name="_Апрель_Май" xfId="115"/>
    <cellStyle name="_Апрель_Май_1" xfId="116"/>
    <cellStyle name="_Апрель_Май_1_Август" xfId="117"/>
    <cellStyle name="_Апрель_Май_1_Август_Дистанц." xfId="118"/>
    <cellStyle name="_Апрель_Май_1_Август_Индив." xfId="119"/>
    <cellStyle name="_Апрель_Май_1_БЕЛ" xfId="120"/>
    <cellStyle name="_Апрель_Май_1_БИНТ" xfId="121"/>
    <cellStyle name="_Апрель_Май_1_БИНТ_БЕЛ" xfId="122"/>
    <cellStyle name="_Апрель_Май_1_БИНТ_РЕЧ" xfId="123"/>
    <cellStyle name="_Апрель_Май_1_ВЕБДИЗ" xfId="124"/>
    <cellStyle name="_Апрель_Май_1_ВЕБМАСТ" xfId="125"/>
    <cellStyle name="_Апрель_Май_1_ВЕБМАСТ_БЕЛ" xfId="126"/>
    <cellStyle name="_Апрель_Май_1_ВЕБМАСТ_РЕЧ" xfId="127"/>
    <cellStyle name="_Апрель_Май_1_Дети" xfId="128"/>
    <cellStyle name="_Апрель_Май_1_Дистанц." xfId="129"/>
    <cellStyle name="_Апрель_Май_1_Индив." xfId="130"/>
    <cellStyle name="_Апрель_Май_1_Индив._БЕЛ" xfId="131"/>
    <cellStyle name="_Апрель_Май_1_Индив._РЕЧ" xfId="132"/>
    <cellStyle name="_Апрель_Май_1_Июнь" xfId="133"/>
    <cellStyle name="_Апрель_Май_1_Июнь_Август" xfId="134"/>
    <cellStyle name="_Апрель_Май_1_Июнь_Дистанц." xfId="135"/>
    <cellStyle name="_Апрель_Май_1_Июнь_Индив." xfId="136"/>
    <cellStyle name="_Апрель_Май_1_Июнь_КБУ" xfId="137"/>
    <cellStyle name="_Апрель_Май_1_КБУ" xfId="138"/>
    <cellStyle name="_Апрель_Май_1_КРН" xfId="139"/>
    <cellStyle name="_Апрель_Май_1_ОПШ" xfId="140"/>
    <cellStyle name="_Апрель_Май_1_СР" xfId="141"/>
    <cellStyle name="_Апрель_Май_2" xfId="142"/>
    <cellStyle name="_Апрель_Май_Август" xfId="143"/>
    <cellStyle name="_Апрель_Май_Август_Дистанц." xfId="144"/>
    <cellStyle name="_Апрель_Май_Август_Индив." xfId="145"/>
    <cellStyle name="_Апрель_Май_АКАД" xfId="146"/>
    <cellStyle name="_Апрель_Май_АКАД_БЕЛ" xfId="147"/>
    <cellStyle name="_Апрель_Май_АКАД_РЕЧ" xfId="148"/>
    <cellStyle name="_Апрель_Май_Б9560" xfId="149"/>
    <cellStyle name="_Апрель_Май_Б9560_БЕЛ" xfId="150"/>
    <cellStyle name="_Апрель_Май_Б9560_РЕЧ" xfId="151"/>
    <cellStyle name="_Апрель_Май_БЕЛ" xfId="152"/>
    <cellStyle name="_Апрель_Май_БИНТ" xfId="153"/>
    <cellStyle name="_Апрель_Май_БИНТ_БЕЛ" xfId="154"/>
    <cellStyle name="_Апрель_Май_БИНТ_РЕЧ" xfId="155"/>
    <cellStyle name="_Апрель_Май_БУХ" xfId="156"/>
    <cellStyle name="_Апрель_Май_БУХ_БЕЛ" xfId="157"/>
    <cellStyle name="_Апрель_Май_БУХ_РЕЧ" xfId="158"/>
    <cellStyle name="_Апрель_Май_ВЕБДИЗ" xfId="159"/>
    <cellStyle name="_Апрель_Май_ВЕБМАСТ" xfId="160"/>
    <cellStyle name="_Апрель_Май_ВЕБМАСТ_БЕЛ" xfId="161"/>
    <cellStyle name="_Апрель_Май_ВЕБМАСТ_РЕЧ" xfId="162"/>
    <cellStyle name="_Апрель_Май_Дети" xfId="163"/>
    <cellStyle name="_Апрель_Май_Дистанц." xfId="164"/>
    <cellStyle name="_Апрель_Май_Индив." xfId="165"/>
    <cellStyle name="_Апрель_Май_Индив._БЕЛ" xfId="166"/>
    <cellStyle name="_Апрель_Май_Индив._РЕЧ" xfId="167"/>
    <cellStyle name="_Апрель_Май_Июль" xfId="168"/>
    <cellStyle name="_Апрель_Май_Июль_Август" xfId="169"/>
    <cellStyle name="_Апрель_Май_Июль_Август_Дистанц." xfId="170"/>
    <cellStyle name="_Апрель_Май_Июль_Август_Индив." xfId="171"/>
    <cellStyle name="_Апрель_Май_Июль_БЕЛ" xfId="172"/>
    <cellStyle name="_Апрель_Май_Июль_БИНТ" xfId="173"/>
    <cellStyle name="_Апрель_Май_Июль_БИНТ_БЕЛ" xfId="174"/>
    <cellStyle name="_Апрель_Май_Июль_БИНТ_РЕЧ" xfId="175"/>
    <cellStyle name="_Апрель_Май_Июль_ВЕБДИЗ" xfId="176"/>
    <cellStyle name="_Апрель_Май_Июль_ВЕБМАСТ" xfId="177"/>
    <cellStyle name="_Апрель_Май_Июль_ВЕБМАСТ_БЕЛ" xfId="178"/>
    <cellStyle name="_Апрель_Май_Июль_ВЕБМАСТ_РЕЧ" xfId="179"/>
    <cellStyle name="_Апрель_Май_Июль_Дети" xfId="180"/>
    <cellStyle name="_Апрель_Май_Июль_Дистанц." xfId="181"/>
    <cellStyle name="_Апрель_Май_Июль_Индив." xfId="182"/>
    <cellStyle name="_Апрель_Май_Июль_Индив._БЕЛ" xfId="183"/>
    <cellStyle name="_Апрель_Май_Июль_Индив._РЕЧ" xfId="184"/>
    <cellStyle name="_Апрель_Май_Июль_Июнь" xfId="185"/>
    <cellStyle name="_Апрель_Май_Июль_Июнь_Август" xfId="186"/>
    <cellStyle name="_Апрель_Май_Июль_Июнь_Дистанц." xfId="187"/>
    <cellStyle name="_Апрель_Май_Июль_Июнь_Индив." xfId="188"/>
    <cellStyle name="_Апрель_Май_Июль_Июнь_КБУ" xfId="189"/>
    <cellStyle name="_Апрель_Май_Июль_КБУ" xfId="190"/>
    <cellStyle name="_Апрель_Май_Июль_КРН" xfId="191"/>
    <cellStyle name="_Апрель_Май_Июль_ОПШ" xfId="192"/>
    <cellStyle name="_Апрель_Май_Июль_СР" xfId="193"/>
    <cellStyle name="_Апрель_Май_Июнь" xfId="194"/>
    <cellStyle name="_Апрель_Май_Июнь_1" xfId="195"/>
    <cellStyle name="_Апрель_Май_Июнь_1_Август" xfId="196"/>
    <cellStyle name="_Апрель_Май_Июнь_1_Дистанц." xfId="197"/>
    <cellStyle name="_Апрель_Май_Июнь_1_Индив." xfId="198"/>
    <cellStyle name="_Апрель_Май_Июнь_1_КБУ" xfId="199"/>
    <cellStyle name="_Апрель_Май_Июнь_Август" xfId="200"/>
    <cellStyle name="_Апрель_Май_Июнь_Август_Дистанц." xfId="201"/>
    <cellStyle name="_Апрель_Май_Июнь_Август_Индив." xfId="202"/>
    <cellStyle name="_Апрель_Май_Июнь_БЕЛ" xfId="203"/>
    <cellStyle name="_Апрель_Май_Июнь_БИНТ" xfId="204"/>
    <cellStyle name="_Апрель_Май_Июнь_БИНТ_БЕЛ" xfId="205"/>
    <cellStyle name="_Апрель_Май_Июнь_БИНТ_РЕЧ" xfId="206"/>
    <cellStyle name="_Апрель_Май_Июнь_БУХ" xfId="207"/>
    <cellStyle name="_Апрель_Май_Июнь_БУХ_БЕЛ" xfId="208"/>
    <cellStyle name="_Апрель_Май_Июнь_БУХ_РЕЧ" xfId="209"/>
    <cellStyle name="_Апрель_Май_Июнь_ВЕБДИЗ" xfId="210"/>
    <cellStyle name="_Апрель_Май_Июнь_ВЕБМАСТ" xfId="211"/>
    <cellStyle name="_Апрель_Май_Июнь_ВЕБМАСТ_БЕЛ" xfId="212"/>
    <cellStyle name="_Апрель_Май_Июнь_ВЕБМАСТ_РЕЧ" xfId="213"/>
    <cellStyle name="_Апрель_Май_Июнь_Дети" xfId="214"/>
    <cellStyle name="_Апрель_Май_Июнь_Дистанц." xfId="215"/>
    <cellStyle name="_Апрель_Май_Июнь_Индив." xfId="216"/>
    <cellStyle name="_Апрель_Май_Июнь_Индив._БЕЛ" xfId="217"/>
    <cellStyle name="_Апрель_Май_Июнь_Индив._РЕЧ" xfId="218"/>
    <cellStyle name="_Апрель_Май_Июнь_Июнь" xfId="219"/>
    <cellStyle name="_Апрель_Май_Июнь_Июнь_Август" xfId="220"/>
    <cellStyle name="_Апрель_Май_Июнь_Июнь_Дистанц." xfId="221"/>
    <cellStyle name="_Апрель_Май_Июнь_Июнь_Индив." xfId="222"/>
    <cellStyle name="_Апрель_Май_Июнь_Июнь_КБУ" xfId="223"/>
    <cellStyle name="_Апрель_Май_Июнь_КБУ" xfId="224"/>
    <cellStyle name="_Апрель_Май_Июнь_КРН" xfId="225"/>
    <cellStyle name="_Апрель_Май_Июнь_ОПШ" xfId="226"/>
    <cellStyle name="_Апрель_Май_Июнь_СР" xfId="227"/>
    <cellStyle name="_Апрель_Май_КБУ" xfId="228"/>
    <cellStyle name="_Апрель_Май_КРН" xfId="229"/>
    <cellStyle name="_Апрель_Май_Май" xfId="230"/>
    <cellStyle name="_Апрель_Май_Май_Август" xfId="231"/>
    <cellStyle name="_Апрель_Май_Май_Август_Дистанц." xfId="232"/>
    <cellStyle name="_Апрель_Май_Май_Август_Индив." xfId="233"/>
    <cellStyle name="_Апрель_Май_Май_БЕЛ" xfId="234"/>
    <cellStyle name="_Апрель_Май_Май_БИНТ" xfId="235"/>
    <cellStyle name="_Апрель_Май_Май_БИНТ_БЕЛ" xfId="236"/>
    <cellStyle name="_Апрель_Май_Май_БИНТ_РЕЧ" xfId="237"/>
    <cellStyle name="_Апрель_Май_Май_ВЕБДИЗ" xfId="238"/>
    <cellStyle name="_Апрель_Май_Май_ВЕБМАСТ" xfId="239"/>
    <cellStyle name="_Апрель_Май_Май_ВЕБМАСТ_БЕЛ" xfId="240"/>
    <cellStyle name="_Апрель_Май_Май_ВЕБМАСТ_РЕЧ" xfId="241"/>
    <cellStyle name="_Апрель_Май_Май_Дети" xfId="242"/>
    <cellStyle name="_Апрель_Май_Май_Дистанц." xfId="243"/>
    <cellStyle name="_Апрель_Май_Май_Индив." xfId="244"/>
    <cellStyle name="_Апрель_Май_Май_Индив._БЕЛ" xfId="245"/>
    <cellStyle name="_Апрель_Май_Май_Индив._РЕЧ" xfId="246"/>
    <cellStyle name="_Апрель_Май_Май_Июнь" xfId="247"/>
    <cellStyle name="_Апрель_Май_Май_Июнь_Август" xfId="248"/>
    <cellStyle name="_Апрель_Май_Май_Июнь_Дистанц." xfId="249"/>
    <cellStyle name="_Апрель_Май_Май_Июнь_Индив." xfId="250"/>
    <cellStyle name="_Апрель_Май_Май_Июнь_КБУ" xfId="251"/>
    <cellStyle name="_Апрель_Май_Май_КБУ" xfId="252"/>
    <cellStyle name="_Апрель_Май_Май_КРН" xfId="253"/>
    <cellStyle name="_Апрель_Май_Май_ОПШ" xfId="254"/>
    <cellStyle name="_Апрель_Май_Май_СР" xfId="255"/>
    <cellStyle name="_Апрель_Май_ОПШ" xfId="256"/>
    <cellStyle name="_Апрель_Май_РЕЧ" xfId="257"/>
    <cellStyle name="_Апрель_Май_РЕЧ_БЕЛ" xfId="258"/>
    <cellStyle name="_Апрель_Май_РЕЧ_РЕЧ" xfId="259"/>
    <cellStyle name="_Апрель_Май_СИ" xfId="260"/>
    <cellStyle name="_Апрель_Май_СИ_БЕЛ" xfId="261"/>
    <cellStyle name="_Апрель_Май_СИ_РЕЧ" xfId="262"/>
    <cellStyle name="_Апрель_Май_СР" xfId="263"/>
    <cellStyle name="_Апрель_Май_СУБД" xfId="264"/>
    <cellStyle name="_Апрель_Май_СУБД_БЕЛ" xfId="265"/>
    <cellStyle name="_Апрель_Май_СУБД_РЕЧ" xfId="266"/>
    <cellStyle name="_Апрель_НТ" xfId="267"/>
    <cellStyle name="_Апрель_НТ_БЕЛ" xfId="268"/>
    <cellStyle name="_Апрель_НТ_РЕЧ" xfId="269"/>
    <cellStyle name="_Апрель_ОПШ" xfId="270"/>
    <cellStyle name="_Апрель_Офис" xfId="271"/>
    <cellStyle name="_Апрель_Офис_БЕЛ" xfId="272"/>
    <cellStyle name="_Апрель_Офис_РЕЧ" xfId="273"/>
    <cellStyle name="_Апрель_РЕЧ" xfId="274"/>
    <cellStyle name="_Апрель_РЕЧ_БЕЛ" xfId="275"/>
    <cellStyle name="_Апрель_РЕЧ_РЕЧ" xfId="276"/>
    <cellStyle name="_Апрель_СИ" xfId="277"/>
    <cellStyle name="_Апрель_СИ_БЕЛ" xfId="278"/>
    <cellStyle name="_Апрель_СИ_РЕЧ" xfId="279"/>
    <cellStyle name="_Апрель_СИС" xfId="280"/>
    <cellStyle name="_Апрель_СИС_БЕЛ" xfId="281"/>
    <cellStyle name="_Апрель_СИС_РЕЧ" xfId="282"/>
    <cellStyle name="_Апрель_СР" xfId="283"/>
    <cellStyle name="_Апрель_СУБД" xfId="284"/>
    <cellStyle name="_Апрель_СУБД_БЕЛ" xfId="285"/>
    <cellStyle name="_Апрель_СУБД_РЕЧ" xfId="286"/>
    <cellStyle name="_Апрель_ТЕК" xfId="287"/>
    <cellStyle name="_Апрель_ТЕК_БЕЛ" xfId="288"/>
    <cellStyle name="_Апрель_ТЕК_РЕЧ" xfId="289"/>
    <cellStyle name="_Апрель_Февраль" xfId="290"/>
    <cellStyle name="_Апрель_Февраль_Август" xfId="291"/>
    <cellStyle name="_Апрель_Февраль_Август_Дистанц." xfId="292"/>
    <cellStyle name="_Апрель_Февраль_Август_Индив." xfId="293"/>
    <cellStyle name="_Апрель_Февраль_АКАД" xfId="294"/>
    <cellStyle name="_Апрель_Февраль_АКАД_БЕЛ" xfId="295"/>
    <cellStyle name="_Апрель_Февраль_АКАД_РЕЧ" xfId="296"/>
    <cellStyle name="_Апрель_Февраль_Б9560" xfId="297"/>
    <cellStyle name="_Апрель_Февраль_Б9560_БЕЛ" xfId="298"/>
    <cellStyle name="_Апрель_Февраль_Б9560_РЕЧ" xfId="299"/>
    <cellStyle name="_Апрель_Февраль_БЕЛ" xfId="300"/>
    <cellStyle name="_Апрель_Февраль_БИНТ" xfId="301"/>
    <cellStyle name="_Апрель_Февраль_БИНТ_БЕЛ" xfId="302"/>
    <cellStyle name="_Апрель_Февраль_БИНТ_РЕЧ" xfId="303"/>
    <cellStyle name="_Апрель_Февраль_БУХ" xfId="304"/>
    <cellStyle name="_Апрель_Февраль_БУХ_БЕЛ" xfId="305"/>
    <cellStyle name="_Апрель_Февраль_БУХ_РЕЧ" xfId="306"/>
    <cellStyle name="_Апрель_Февраль_ВЕБДИЗ" xfId="307"/>
    <cellStyle name="_Апрель_Февраль_ВЕБМАСТ" xfId="308"/>
    <cellStyle name="_Апрель_Февраль_ВЕБМАСТ_БЕЛ" xfId="309"/>
    <cellStyle name="_Апрель_Февраль_ВЕБМАСТ_РЕЧ" xfId="310"/>
    <cellStyle name="_Апрель_Февраль_Дети" xfId="311"/>
    <cellStyle name="_Апрель_Февраль_Дистанц." xfId="312"/>
    <cellStyle name="_Апрель_Февраль_Индив." xfId="313"/>
    <cellStyle name="_Апрель_Февраль_Индив._БЕЛ" xfId="314"/>
    <cellStyle name="_Апрель_Февраль_Индив._РЕЧ" xfId="315"/>
    <cellStyle name="_Апрель_Февраль_Июль" xfId="316"/>
    <cellStyle name="_Апрель_Февраль_Июль_Август" xfId="317"/>
    <cellStyle name="_Апрель_Февраль_Июль_Август_Дистанц." xfId="318"/>
    <cellStyle name="_Апрель_Февраль_Июль_Август_Индив." xfId="319"/>
    <cellStyle name="_Апрель_Февраль_Июль_БЕЛ" xfId="320"/>
    <cellStyle name="_Апрель_Февраль_Июль_БИНТ" xfId="321"/>
    <cellStyle name="_Апрель_Февраль_Июль_БИНТ_БЕЛ" xfId="322"/>
    <cellStyle name="_Апрель_Февраль_Июль_БИНТ_РЕЧ" xfId="323"/>
    <cellStyle name="_Апрель_Февраль_Июль_ВЕБДИЗ" xfId="324"/>
    <cellStyle name="_Апрель_Февраль_Июль_ВЕБМАСТ" xfId="325"/>
    <cellStyle name="_Апрель_Февраль_Июль_ВЕБМАСТ_БЕЛ" xfId="326"/>
    <cellStyle name="_Апрель_Февраль_Июль_ВЕБМАСТ_РЕЧ" xfId="327"/>
    <cellStyle name="_Апрель_Февраль_Июль_Дети" xfId="328"/>
    <cellStyle name="_Апрель_Февраль_Июль_Дистанц." xfId="329"/>
    <cellStyle name="_Апрель_Февраль_Июль_Индив." xfId="330"/>
    <cellStyle name="_Апрель_Февраль_Июль_Индив._БЕЛ" xfId="331"/>
    <cellStyle name="_Апрель_Февраль_Июль_Индив._РЕЧ" xfId="332"/>
    <cellStyle name="_Апрель_Февраль_Июль_Июнь" xfId="333"/>
    <cellStyle name="_Апрель_Февраль_Июль_Июнь_Август" xfId="334"/>
    <cellStyle name="_Апрель_Февраль_Июль_Июнь_Дистанц." xfId="335"/>
    <cellStyle name="_Апрель_Февраль_Июль_Июнь_Индив." xfId="336"/>
    <cellStyle name="_Апрель_Февраль_Июль_Июнь_КБУ" xfId="337"/>
    <cellStyle name="_Апрель_Февраль_Июль_КБУ" xfId="338"/>
    <cellStyle name="_Апрель_Февраль_Июль_КРН" xfId="339"/>
    <cellStyle name="_Апрель_Февраль_Июль_ОПШ" xfId="340"/>
    <cellStyle name="_Апрель_Февраль_Июль_СР" xfId="341"/>
    <cellStyle name="_Апрель_Февраль_Июнь" xfId="342"/>
    <cellStyle name="_Апрель_Февраль_Июнь_1" xfId="343"/>
    <cellStyle name="_Апрель_Февраль_Июнь_1_Август" xfId="344"/>
    <cellStyle name="_Апрель_Февраль_Июнь_1_Дистанц." xfId="345"/>
    <cellStyle name="_Апрель_Февраль_Июнь_1_Индив." xfId="346"/>
    <cellStyle name="_Апрель_Февраль_Июнь_1_КБУ" xfId="347"/>
    <cellStyle name="_Апрель_Февраль_Июнь_Август" xfId="348"/>
    <cellStyle name="_Апрель_Февраль_Июнь_Август_Дистанц." xfId="349"/>
    <cellStyle name="_Апрель_Февраль_Июнь_Август_Индив." xfId="350"/>
    <cellStyle name="_Апрель_Февраль_Июнь_БЕЛ" xfId="351"/>
    <cellStyle name="_Апрель_Февраль_Июнь_БИНТ" xfId="352"/>
    <cellStyle name="_Апрель_Февраль_Июнь_БИНТ_БЕЛ" xfId="353"/>
    <cellStyle name="_Апрель_Февраль_Июнь_БИНТ_РЕЧ" xfId="354"/>
    <cellStyle name="_Апрель_Февраль_Июнь_БУХ" xfId="355"/>
    <cellStyle name="_Апрель_Февраль_Июнь_БУХ_БЕЛ" xfId="356"/>
    <cellStyle name="_Апрель_Февраль_Июнь_БУХ_РЕЧ" xfId="357"/>
    <cellStyle name="_Апрель_Февраль_Июнь_ВЕБДИЗ" xfId="358"/>
    <cellStyle name="_Апрель_Февраль_Июнь_ВЕБМАСТ" xfId="359"/>
    <cellStyle name="_Апрель_Февраль_Июнь_ВЕБМАСТ_БЕЛ" xfId="360"/>
    <cellStyle name="_Апрель_Февраль_Июнь_ВЕБМАСТ_РЕЧ" xfId="361"/>
    <cellStyle name="_Апрель_Февраль_Июнь_Дети" xfId="362"/>
    <cellStyle name="_Апрель_Февраль_Июнь_Дистанц." xfId="363"/>
    <cellStyle name="_Апрель_Февраль_Июнь_Индив." xfId="364"/>
    <cellStyle name="_Апрель_Февраль_Июнь_Индив._БЕЛ" xfId="365"/>
    <cellStyle name="_Апрель_Февраль_Июнь_Индив._РЕЧ" xfId="366"/>
    <cellStyle name="_Апрель_Февраль_Июнь_Июнь" xfId="367"/>
    <cellStyle name="_Апрель_Февраль_Июнь_Июнь_Август" xfId="368"/>
    <cellStyle name="_Апрель_Февраль_Июнь_Июнь_Дистанц." xfId="369"/>
    <cellStyle name="_Апрель_Февраль_Июнь_Июнь_Индив." xfId="370"/>
    <cellStyle name="_Апрель_Февраль_Июнь_Июнь_КБУ" xfId="371"/>
    <cellStyle name="_Апрель_Февраль_Июнь_КБУ" xfId="372"/>
    <cellStyle name="_Апрель_Февраль_Июнь_КРН" xfId="373"/>
    <cellStyle name="_Апрель_Февраль_Июнь_ОПШ" xfId="374"/>
    <cellStyle name="_Апрель_Февраль_Июнь_СР" xfId="375"/>
    <cellStyle name="_Апрель_Февраль_КБУ" xfId="376"/>
    <cellStyle name="_Апрель_Февраль_КРН" xfId="377"/>
    <cellStyle name="_Апрель_Февраль_Май" xfId="378"/>
    <cellStyle name="_Апрель_Февраль_Май_Август" xfId="379"/>
    <cellStyle name="_Апрель_Февраль_Май_Август_Дистанц." xfId="380"/>
    <cellStyle name="_Апрель_Февраль_Май_Август_Индив." xfId="381"/>
    <cellStyle name="_Апрель_Февраль_Май_БЕЛ" xfId="382"/>
    <cellStyle name="_Апрель_Февраль_Май_БИНТ" xfId="383"/>
    <cellStyle name="_Апрель_Февраль_Май_БИНТ_БЕЛ" xfId="384"/>
    <cellStyle name="_Апрель_Февраль_Май_БИНТ_РЕЧ" xfId="385"/>
    <cellStyle name="_Апрель_Февраль_Май_ВЕБДИЗ" xfId="386"/>
    <cellStyle name="_Апрель_Февраль_Май_ВЕБМАСТ" xfId="387"/>
    <cellStyle name="_Апрель_Февраль_Май_ВЕБМАСТ_БЕЛ" xfId="388"/>
    <cellStyle name="_Апрель_Февраль_Май_ВЕБМАСТ_РЕЧ" xfId="389"/>
    <cellStyle name="_Апрель_Февраль_Май_Дети" xfId="390"/>
    <cellStyle name="_Апрель_Февраль_Май_Дистанц." xfId="391"/>
    <cellStyle name="_Апрель_Февраль_Май_Индив." xfId="392"/>
    <cellStyle name="_Апрель_Февраль_Май_Индив._БЕЛ" xfId="393"/>
    <cellStyle name="_Апрель_Февраль_Май_Индив._РЕЧ" xfId="394"/>
    <cellStyle name="_Апрель_Февраль_Май_Июнь" xfId="395"/>
    <cellStyle name="_Апрель_Февраль_Май_Июнь_Август" xfId="396"/>
    <cellStyle name="_Апрель_Февраль_Май_Июнь_Дистанц." xfId="397"/>
    <cellStyle name="_Апрель_Февраль_Май_Июнь_Индив." xfId="398"/>
    <cellStyle name="_Апрель_Февраль_Май_Июнь_КБУ" xfId="399"/>
    <cellStyle name="_Апрель_Февраль_Май_КБУ" xfId="400"/>
    <cellStyle name="_Апрель_Февраль_Май_КРН" xfId="401"/>
    <cellStyle name="_Апрель_Февраль_Май_ОПШ" xfId="402"/>
    <cellStyle name="_Апрель_Февраль_Май_СР" xfId="403"/>
    <cellStyle name="_Апрель_Февраль_ОПШ" xfId="404"/>
    <cellStyle name="_Апрель_Февраль_РЕЧ" xfId="405"/>
    <cellStyle name="_Апрель_Февраль_РЕЧ_БЕЛ" xfId="406"/>
    <cellStyle name="_Апрель_Февраль_РЕЧ_РЕЧ" xfId="407"/>
    <cellStyle name="_Апрель_Февраль_СИ" xfId="408"/>
    <cellStyle name="_Апрель_Февраль_СИ_БЕЛ" xfId="409"/>
    <cellStyle name="_Апрель_Февраль_СИ_РЕЧ" xfId="410"/>
    <cellStyle name="_Апрель_Февраль_СР" xfId="411"/>
    <cellStyle name="_Апрель_Февраль_СУБД" xfId="412"/>
    <cellStyle name="_Апрель_Февраль_СУБД_БЕЛ" xfId="413"/>
    <cellStyle name="_Апрель_Февраль_СУБД_РЕЧ" xfId="414"/>
    <cellStyle name="_Апрель_ФШ" xfId="415"/>
    <cellStyle name="_Апрель_ФШ_БЕЛ" xfId="416"/>
    <cellStyle name="_Апрель_ФШ_РЕЧ" xfId="417"/>
    <cellStyle name="_Б9560" xfId="418"/>
    <cellStyle name="_Б9560_БЕЛ" xfId="419"/>
    <cellStyle name="_Б9560_РЕЧ" xfId="420"/>
    <cellStyle name="_БЕЛ" xfId="421"/>
    <cellStyle name="_БЕЛ_БЕЛ" xfId="422"/>
    <cellStyle name="_БЕЛ_РЕЧ" xfId="423"/>
    <cellStyle name="_БИНТ" xfId="424"/>
    <cellStyle name="_БИНТ_БЕЛ" xfId="425"/>
    <cellStyle name="_БИНТ_РЕЧ" xfId="426"/>
    <cellStyle name="_БУХ" xfId="427"/>
    <cellStyle name="_БУХ_БЕЛ" xfId="428"/>
    <cellStyle name="_БУХ_РЕЧ" xfId="429"/>
    <cellStyle name="_ВЕБДИЗ" xfId="430"/>
    <cellStyle name="_ВЕБДИЗ_БЕЛ" xfId="431"/>
    <cellStyle name="_ВЕБДИЗ_РЕЧ" xfId="432"/>
    <cellStyle name="_ВЕБМАСТ" xfId="433"/>
    <cellStyle name="_ВЕБМАСТ_БЕЛ" xfId="434"/>
    <cellStyle name="_ВЕБМАСТ_РЕЧ" xfId="435"/>
    <cellStyle name="_ВУЕ" xfId="436"/>
    <cellStyle name="_ВУЕ_БЕЛ" xfId="437"/>
    <cellStyle name="_ВУЕ_РЕЧ" xfId="438"/>
    <cellStyle name="_Дети" xfId="439"/>
    <cellStyle name="_Дети_БЕЛ" xfId="440"/>
    <cellStyle name="_Дети_РЕЧ" xfId="441"/>
    <cellStyle name="_Дистанц." xfId="442"/>
    <cellStyle name="_ДОГ НУДО частн" xfId="443"/>
    <cellStyle name="_ДОГ НУДО частн_БЕЛ" xfId="444"/>
    <cellStyle name="_ДОГ НУДО частн_РЕЧ" xfId="445"/>
    <cellStyle name="_Заявление" xfId="446"/>
    <cellStyle name="_Заявление_БЕЛ" xfId="447"/>
    <cellStyle name="_Заявление_РЕЧ" xfId="448"/>
    <cellStyle name="_Индив." xfId="449"/>
    <cellStyle name="_Индив._БЕЛ" xfId="450"/>
    <cellStyle name="_Индив._РЕЧ" xfId="451"/>
    <cellStyle name="_ИНТ" xfId="452"/>
    <cellStyle name="_ИНТ_БЕЛ" xfId="453"/>
    <cellStyle name="_ИНТ_РЕЧ" xfId="454"/>
    <cellStyle name="_Июль" xfId="455"/>
    <cellStyle name="_Июль_Август" xfId="456"/>
    <cellStyle name="_Июль_Август_Дистанц." xfId="457"/>
    <cellStyle name="_Июль_Август_Индив." xfId="458"/>
    <cellStyle name="_Июль_БЕЛ" xfId="459"/>
    <cellStyle name="_Июль_БИНТ" xfId="460"/>
    <cellStyle name="_Июль_БИНТ_БЕЛ" xfId="461"/>
    <cellStyle name="_Июль_БИНТ_РЕЧ" xfId="462"/>
    <cellStyle name="_Июль_ВЕБДИЗ" xfId="463"/>
    <cellStyle name="_Июль_ВЕБМАСТ" xfId="464"/>
    <cellStyle name="_Июль_ВЕБМАСТ_БЕЛ" xfId="465"/>
    <cellStyle name="_Июль_ВЕБМАСТ_РЕЧ" xfId="466"/>
    <cellStyle name="_Июль_Дети" xfId="467"/>
    <cellStyle name="_Июль_Дистанц." xfId="468"/>
    <cellStyle name="_Июль_Индив." xfId="469"/>
    <cellStyle name="_Июль_Индив._БЕЛ" xfId="470"/>
    <cellStyle name="_Июль_Индив._РЕЧ" xfId="471"/>
    <cellStyle name="_Июль_Июнь" xfId="472"/>
    <cellStyle name="_Июль_Июнь_Август" xfId="473"/>
    <cellStyle name="_Июль_Июнь_Дистанц." xfId="474"/>
    <cellStyle name="_Июль_Июнь_Индив." xfId="475"/>
    <cellStyle name="_Июль_Июнь_КБУ" xfId="476"/>
    <cellStyle name="_Июль_КБУ" xfId="477"/>
    <cellStyle name="_Июль_КРН" xfId="478"/>
    <cellStyle name="_Июль_ОПШ" xfId="479"/>
    <cellStyle name="_Июль_СР" xfId="480"/>
    <cellStyle name="_Июнь" xfId="481"/>
    <cellStyle name="_Июнь_1" xfId="482"/>
    <cellStyle name="_Июнь_1_Август" xfId="483"/>
    <cellStyle name="_Июнь_1_Дистанц." xfId="484"/>
    <cellStyle name="_Июнь_1_Индив." xfId="485"/>
    <cellStyle name="_Июнь_1_КБУ" xfId="486"/>
    <cellStyle name="_Июнь_Август" xfId="487"/>
    <cellStyle name="_Июнь_Август_Дистанц." xfId="488"/>
    <cellStyle name="_Июнь_Август_Индив." xfId="489"/>
    <cellStyle name="_Июнь_БЕЛ" xfId="490"/>
    <cellStyle name="_Июнь_БИНТ" xfId="491"/>
    <cellStyle name="_Июнь_БИНТ_БЕЛ" xfId="492"/>
    <cellStyle name="_Июнь_БИНТ_РЕЧ" xfId="493"/>
    <cellStyle name="_Июнь_БУХ" xfId="494"/>
    <cellStyle name="_Июнь_БУХ_БЕЛ" xfId="495"/>
    <cellStyle name="_Июнь_БУХ_РЕЧ" xfId="496"/>
    <cellStyle name="_Июнь_ВЕБДИЗ" xfId="497"/>
    <cellStyle name="_Июнь_ВЕБМАСТ" xfId="498"/>
    <cellStyle name="_Июнь_ВЕБМАСТ_БЕЛ" xfId="499"/>
    <cellStyle name="_Июнь_ВЕБМАСТ_РЕЧ" xfId="500"/>
    <cellStyle name="_Июнь_Дети" xfId="501"/>
    <cellStyle name="_Июнь_Дистанц." xfId="502"/>
    <cellStyle name="_Июнь_Индив." xfId="503"/>
    <cellStyle name="_Июнь_Индив._БЕЛ" xfId="504"/>
    <cellStyle name="_Июнь_Индив._РЕЧ" xfId="505"/>
    <cellStyle name="_Июнь_Июнь" xfId="506"/>
    <cellStyle name="_Июнь_Июнь_Август" xfId="507"/>
    <cellStyle name="_Июнь_Июнь_Дистанц." xfId="508"/>
    <cellStyle name="_Июнь_Июнь_Индив." xfId="509"/>
    <cellStyle name="_Июнь_Июнь_КБУ" xfId="510"/>
    <cellStyle name="_Июнь_КБУ" xfId="511"/>
    <cellStyle name="_Июнь_КРН" xfId="512"/>
    <cellStyle name="_Июнь_ОПШ" xfId="513"/>
    <cellStyle name="_Июнь_СР" xfId="514"/>
    <cellStyle name="_КБУ" xfId="515"/>
    <cellStyle name="_КБУ_БЕЛ" xfId="516"/>
    <cellStyle name="_КБУ_РЕЧ" xfId="517"/>
    <cellStyle name="_Консультация" xfId="518"/>
    <cellStyle name="_Консультация_БЕЛ" xfId="519"/>
    <cellStyle name="_Консультация_РЕЧ" xfId="520"/>
    <cellStyle name="_КРН" xfId="521"/>
    <cellStyle name="_КРН_БЕЛ" xfId="522"/>
    <cellStyle name="_КРН_РЕЧ" xfId="523"/>
    <cellStyle name="_Лист1" xfId="524"/>
    <cellStyle name="_ЛСХ" xfId="525"/>
    <cellStyle name="_ЛСХ_БЕЛ" xfId="526"/>
    <cellStyle name="_ЛСХ_РЕЧ" xfId="527"/>
    <cellStyle name="_Май" xfId="528"/>
    <cellStyle name="_Май_1" xfId="529"/>
    <cellStyle name="_Май_1_Август" xfId="530"/>
    <cellStyle name="_Май_1_Август_Дистанц." xfId="531"/>
    <cellStyle name="_Май_1_Август_Индив." xfId="532"/>
    <cellStyle name="_Май_1_БЕЛ" xfId="533"/>
    <cellStyle name="_Май_1_БИНТ" xfId="534"/>
    <cellStyle name="_Май_1_БИНТ_БЕЛ" xfId="535"/>
    <cellStyle name="_Май_1_БИНТ_РЕЧ" xfId="536"/>
    <cellStyle name="_Май_1_ВЕБДИЗ" xfId="537"/>
    <cellStyle name="_Май_1_ВЕБМАСТ" xfId="538"/>
    <cellStyle name="_Май_1_ВЕБМАСТ_БЕЛ" xfId="539"/>
    <cellStyle name="_Май_1_ВЕБМАСТ_РЕЧ" xfId="540"/>
    <cellStyle name="_Май_1_Дети" xfId="541"/>
    <cellStyle name="_Май_1_Дистанц." xfId="542"/>
    <cellStyle name="_Май_1_Индив." xfId="543"/>
    <cellStyle name="_Май_1_Индив._БЕЛ" xfId="544"/>
    <cellStyle name="_Май_1_Индив._РЕЧ" xfId="545"/>
    <cellStyle name="_Май_1_Июнь" xfId="546"/>
    <cellStyle name="_Май_1_Июнь_Август" xfId="547"/>
    <cellStyle name="_Май_1_Июнь_Дистанц." xfId="548"/>
    <cellStyle name="_Май_1_Июнь_Индив." xfId="549"/>
    <cellStyle name="_Май_1_Июнь_КБУ" xfId="550"/>
    <cellStyle name="_Май_1_КБУ" xfId="551"/>
    <cellStyle name="_Май_1_КРН" xfId="552"/>
    <cellStyle name="_Май_1_ОПШ" xfId="553"/>
    <cellStyle name="_Май_1_СР" xfId="554"/>
    <cellStyle name="_Май_Август" xfId="555"/>
    <cellStyle name="_Май_Август_Дистанц." xfId="556"/>
    <cellStyle name="_Май_Август_Индив." xfId="557"/>
    <cellStyle name="_Май_АКАД" xfId="558"/>
    <cellStyle name="_Май_АКАД_БЕЛ" xfId="559"/>
    <cellStyle name="_Май_АКАД_РЕЧ" xfId="560"/>
    <cellStyle name="_Май_Б9560" xfId="561"/>
    <cellStyle name="_Май_Б9560_БЕЛ" xfId="562"/>
    <cellStyle name="_Май_Б9560_РЕЧ" xfId="563"/>
    <cellStyle name="_Май_БЕЛ" xfId="564"/>
    <cellStyle name="_Май_БИНТ" xfId="565"/>
    <cellStyle name="_Май_БИНТ_БЕЛ" xfId="566"/>
    <cellStyle name="_Май_БИНТ_РЕЧ" xfId="567"/>
    <cellStyle name="_Май_БУХ" xfId="568"/>
    <cellStyle name="_Май_БУХ_БЕЛ" xfId="569"/>
    <cellStyle name="_Май_БУХ_РЕЧ" xfId="570"/>
    <cellStyle name="_Май_ВЕБДИЗ" xfId="571"/>
    <cellStyle name="_Май_ВЕБМАСТ" xfId="572"/>
    <cellStyle name="_Май_ВЕБМАСТ_БЕЛ" xfId="573"/>
    <cellStyle name="_Май_ВЕБМАСТ_РЕЧ" xfId="574"/>
    <cellStyle name="_Май_Дети" xfId="575"/>
    <cellStyle name="_Май_Дистанц." xfId="576"/>
    <cellStyle name="_Май_Индив." xfId="577"/>
    <cellStyle name="_Май_Индив._БЕЛ" xfId="578"/>
    <cellStyle name="_Май_Индив._РЕЧ" xfId="579"/>
    <cellStyle name="_Май_Июль" xfId="580"/>
    <cellStyle name="_Май_Июль_Август" xfId="581"/>
    <cellStyle name="_Май_Июль_Август_Дистанц." xfId="582"/>
    <cellStyle name="_Май_Июль_Август_Индив." xfId="583"/>
    <cellStyle name="_Май_Июль_БЕЛ" xfId="584"/>
    <cellStyle name="_Май_Июль_БИНТ" xfId="585"/>
    <cellStyle name="_Май_Июль_БИНТ_БЕЛ" xfId="586"/>
    <cellStyle name="_Май_Июль_БИНТ_РЕЧ" xfId="587"/>
    <cellStyle name="_Май_Июль_ВЕБДИЗ" xfId="588"/>
    <cellStyle name="_Май_Июль_ВЕБМАСТ" xfId="589"/>
    <cellStyle name="_Май_Июль_ВЕБМАСТ_БЕЛ" xfId="590"/>
    <cellStyle name="_Май_Июль_ВЕБМАСТ_РЕЧ" xfId="591"/>
    <cellStyle name="_Май_Июль_Дети" xfId="592"/>
    <cellStyle name="_Май_Июль_Дистанц." xfId="593"/>
    <cellStyle name="_Май_Июль_Индив." xfId="594"/>
    <cellStyle name="_Май_Июль_Индив._БЕЛ" xfId="595"/>
    <cellStyle name="_Май_Июль_Индив._РЕЧ" xfId="596"/>
    <cellStyle name="_Май_Июль_Июнь" xfId="597"/>
    <cellStyle name="_Май_Июль_Июнь_Август" xfId="598"/>
    <cellStyle name="_Май_Июль_Июнь_Дистанц." xfId="599"/>
    <cellStyle name="_Май_Июль_Июнь_Индив." xfId="600"/>
    <cellStyle name="_Май_Июль_Июнь_КБУ" xfId="601"/>
    <cellStyle name="_Май_Июль_КБУ" xfId="602"/>
    <cellStyle name="_Май_Июль_КРН" xfId="603"/>
    <cellStyle name="_Май_Июль_ОПШ" xfId="604"/>
    <cellStyle name="_Май_Июль_СР" xfId="605"/>
    <cellStyle name="_Май_Июнь" xfId="606"/>
    <cellStyle name="_Май_Июнь_1" xfId="607"/>
    <cellStyle name="_Май_Июнь_1_Август" xfId="608"/>
    <cellStyle name="_Май_Июнь_1_Дистанц." xfId="609"/>
    <cellStyle name="_Май_Июнь_1_Индив." xfId="610"/>
    <cellStyle name="_Май_Июнь_1_КБУ" xfId="611"/>
    <cellStyle name="_Май_Июнь_Август" xfId="612"/>
    <cellStyle name="_Май_Июнь_Август_Дистанц." xfId="613"/>
    <cellStyle name="_Май_Июнь_Август_Индив." xfId="614"/>
    <cellStyle name="_Май_Июнь_БЕЛ" xfId="615"/>
    <cellStyle name="_Май_Июнь_БИНТ" xfId="616"/>
    <cellStyle name="_Май_Июнь_БИНТ_БЕЛ" xfId="617"/>
    <cellStyle name="_Май_Июнь_БИНТ_РЕЧ" xfId="618"/>
    <cellStyle name="_Май_Июнь_БУХ" xfId="619"/>
    <cellStyle name="_Май_Июнь_БУХ_БЕЛ" xfId="620"/>
    <cellStyle name="_Май_Июнь_БУХ_РЕЧ" xfId="621"/>
    <cellStyle name="_Май_Июнь_ВЕБДИЗ" xfId="622"/>
    <cellStyle name="_Май_Июнь_ВЕБМАСТ" xfId="623"/>
    <cellStyle name="_Май_Июнь_ВЕБМАСТ_БЕЛ" xfId="624"/>
    <cellStyle name="_Май_Июнь_ВЕБМАСТ_РЕЧ" xfId="625"/>
    <cellStyle name="_Май_Июнь_Дети" xfId="626"/>
    <cellStyle name="_Май_Июнь_Дистанц." xfId="627"/>
    <cellStyle name="_Май_Июнь_Индив." xfId="628"/>
    <cellStyle name="_Май_Июнь_Индив._БЕЛ" xfId="629"/>
    <cellStyle name="_Май_Июнь_Индив._РЕЧ" xfId="630"/>
    <cellStyle name="_Май_Июнь_Июнь" xfId="631"/>
    <cellStyle name="_Май_Июнь_Июнь_Август" xfId="632"/>
    <cellStyle name="_Май_Июнь_Июнь_Дистанц." xfId="633"/>
    <cellStyle name="_Май_Июнь_Июнь_Индив." xfId="634"/>
    <cellStyle name="_Май_Июнь_Июнь_КБУ" xfId="635"/>
    <cellStyle name="_Май_Июнь_КБУ" xfId="636"/>
    <cellStyle name="_Май_Июнь_КРН" xfId="637"/>
    <cellStyle name="_Май_Июнь_ОПШ" xfId="638"/>
    <cellStyle name="_Май_Июнь_СР" xfId="639"/>
    <cellStyle name="_Май_КБУ" xfId="640"/>
    <cellStyle name="_Май_КРН" xfId="641"/>
    <cellStyle name="_Май_Май" xfId="642"/>
    <cellStyle name="_Май_Май_Август" xfId="643"/>
    <cellStyle name="_Май_Май_Август_Дистанц." xfId="644"/>
    <cellStyle name="_Май_Май_Август_Индив." xfId="645"/>
    <cellStyle name="_Май_Май_БЕЛ" xfId="646"/>
    <cellStyle name="_Май_Май_БИНТ" xfId="647"/>
    <cellStyle name="_Май_Май_БИНТ_БЕЛ" xfId="648"/>
    <cellStyle name="_Май_Май_БИНТ_РЕЧ" xfId="649"/>
    <cellStyle name="_Май_Май_ВЕБДИЗ" xfId="650"/>
    <cellStyle name="_Май_Май_ВЕБМАСТ" xfId="651"/>
    <cellStyle name="_Май_Май_ВЕБМАСТ_БЕЛ" xfId="652"/>
    <cellStyle name="_Май_Май_ВЕБМАСТ_РЕЧ" xfId="653"/>
    <cellStyle name="_Май_Май_Дети" xfId="654"/>
    <cellStyle name="_Май_Май_Дистанц." xfId="655"/>
    <cellStyle name="_Май_Май_Индив." xfId="656"/>
    <cellStyle name="_Май_Май_Индив._БЕЛ" xfId="657"/>
    <cellStyle name="_Май_Май_Индив._РЕЧ" xfId="658"/>
    <cellStyle name="_Май_Май_Июнь" xfId="659"/>
    <cellStyle name="_Май_Май_Июнь_Август" xfId="660"/>
    <cellStyle name="_Май_Май_Июнь_Дистанц." xfId="661"/>
    <cellStyle name="_Май_Май_Июнь_Индив." xfId="662"/>
    <cellStyle name="_Май_Май_Июнь_КБУ" xfId="663"/>
    <cellStyle name="_Май_Май_КБУ" xfId="664"/>
    <cellStyle name="_Май_Май_КРН" xfId="665"/>
    <cellStyle name="_Май_Май_ОПШ" xfId="666"/>
    <cellStyle name="_Май_Май_СР" xfId="667"/>
    <cellStyle name="_Май_ОПШ" xfId="668"/>
    <cellStyle name="_Май_РЕЧ" xfId="669"/>
    <cellStyle name="_Май_РЕЧ_БЕЛ" xfId="670"/>
    <cellStyle name="_Май_РЕЧ_РЕЧ" xfId="671"/>
    <cellStyle name="_Май_СИ" xfId="672"/>
    <cellStyle name="_Май_СИ_БЕЛ" xfId="673"/>
    <cellStyle name="_Май_СИ_РЕЧ" xfId="674"/>
    <cellStyle name="_Май_СР" xfId="675"/>
    <cellStyle name="_Май_СУБД" xfId="676"/>
    <cellStyle name="_Май_СУБД_БЕЛ" xfId="677"/>
    <cellStyle name="_Май_СУБД_РЕЧ" xfId="678"/>
    <cellStyle name="_МП" xfId="679"/>
    <cellStyle name="_МП_БЕЛ" xfId="680"/>
    <cellStyle name="_МП_РЕЧ" xfId="681"/>
    <cellStyle name="_НТ" xfId="682"/>
    <cellStyle name="_НТ_БЕЛ" xfId="683"/>
    <cellStyle name="_НТ_РЕЧ" xfId="684"/>
    <cellStyle name="_ОПШ" xfId="685"/>
    <cellStyle name="_ОПШ_Апрель" xfId="686"/>
    <cellStyle name="_ОПШ_Апрель_БЕЛ" xfId="687"/>
    <cellStyle name="_ОПШ_Апрель_РЕЧ" xfId="688"/>
    <cellStyle name="_ОПШ_БЕЛ" xfId="689"/>
    <cellStyle name="_ОПШ_Июль" xfId="690"/>
    <cellStyle name="_ОПШ_Июль_БЕЛ" xfId="691"/>
    <cellStyle name="_ОПШ_Июль_РЕЧ" xfId="692"/>
    <cellStyle name="_ОПШ_Июнь" xfId="693"/>
    <cellStyle name="_ОПШ_Июнь_БЕЛ" xfId="694"/>
    <cellStyle name="_ОПШ_Июнь_РЕЧ" xfId="695"/>
    <cellStyle name="_ОПШ_Май" xfId="696"/>
    <cellStyle name="_ОПШ_Май_БЕЛ" xfId="697"/>
    <cellStyle name="_ОПШ_Май_РЕЧ" xfId="698"/>
    <cellStyle name="_ОПШ_РЕЧ" xfId="699"/>
    <cellStyle name="_ОПШ_Февраль" xfId="700"/>
    <cellStyle name="_ОПШ_Февраль_БЕЛ" xfId="701"/>
    <cellStyle name="_ОПШ_Февраль_РЕЧ" xfId="702"/>
    <cellStyle name="_ОПШ_Январь" xfId="703"/>
    <cellStyle name="_ОПШ_Январь_БЕЛ" xfId="704"/>
    <cellStyle name="_ОПШ_Январь_РЕЧ" xfId="705"/>
    <cellStyle name="_Офис" xfId="706"/>
    <cellStyle name="_Офис_БЕЛ" xfId="707"/>
    <cellStyle name="_Офис_РЕЧ" xfId="708"/>
    <cellStyle name="_ПРШ" xfId="709"/>
    <cellStyle name="_ПРШ_Апрель" xfId="710"/>
    <cellStyle name="_ПРШ_Апрель_БЕЛ" xfId="711"/>
    <cellStyle name="_ПРШ_Апрель_РЕЧ" xfId="712"/>
    <cellStyle name="_ПРШ_БЕЛ" xfId="713"/>
    <cellStyle name="_ПРШ_Июль" xfId="714"/>
    <cellStyle name="_ПРШ_Июль_БЕЛ" xfId="715"/>
    <cellStyle name="_ПРШ_Июль_РЕЧ" xfId="716"/>
    <cellStyle name="_ПРШ_Июнь" xfId="717"/>
    <cellStyle name="_ПРШ_Июнь_БЕЛ" xfId="718"/>
    <cellStyle name="_ПРШ_Июнь_РЕЧ" xfId="719"/>
    <cellStyle name="_ПРШ_Май" xfId="720"/>
    <cellStyle name="_ПРШ_Май_БЕЛ" xfId="721"/>
    <cellStyle name="_ПРШ_Май_РЕЧ" xfId="722"/>
    <cellStyle name="_ПРШ_РЕЧ" xfId="723"/>
    <cellStyle name="_ПРШ_Февраль" xfId="724"/>
    <cellStyle name="_ПРШ_Февраль_БЕЛ" xfId="725"/>
    <cellStyle name="_ПРШ_Февраль_РЕЧ" xfId="726"/>
    <cellStyle name="_ПРШ_Январь" xfId="727"/>
    <cellStyle name="_ПРШ_Январь_БЕЛ" xfId="728"/>
    <cellStyle name="_ПРШ_Январь_РЕЧ" xfId="729"/>
    <cellStyle name="_РЕЧ" xfId="730"/>
    <cellStyle name="_РЕЧ_БЕЛ" xfId="731"/>
    <cellStyle name="_РЕЧ_РЕЧ" xfId="732"/>
    <cellStyle name="_СВБ" xfId="733"/>
    <cellStyle name="_СВБ_БЕЛ" xfId="734"/>
    <cellStyle name="_СВБ_РЕЧ" xfId="735"/>
    <cellStyle name="_СИ" xfId="736"/>
    <cellStyle name="_СИ_БЕЛ" xfId="737"/>
    <cellStyle name="_СИ_РЕЧ" xfId="738"/>
    <cellStyle name="_СИС" xfId="739"/>
    <cellStyle name="_СИС_БЕЛ" xfId="740"/>
    <cellStyle name="_СИС_РЕЧ" xfId="741"/>
    <cellStyle name="_СР" xfId="742"/>
    <cellStyle name="_СУБД" xfId="743"/>
    <cellStyle name="_СУБД_БЕЛ" xfId="744"/>
    <cellStyle name="_СУБД_РЕЧ" xfId="745"/>
    <cellStyle name="_СЧ СПЕЦ" xfId="746"/>
    <cellStyle name="_СЧ ЦКО" xfId="747"/>
    <cellStyle name="_СЧ ЦКО_Лист1" xfId="748"/>
    <cellStyle name="_СЧ ЦКО_Лист1_БЕЛ" xfId="749"/>
    <cellStyle name="_СЧ ЦКО_Лист1_РЕЧ" xfId="750"/>
    <cellStyle name="_СЧ ЦКО_СЧ СПЕЦ" xfId="751"/>
    <cellStyle name="_СЧ ЦКО_СЧДОГ СПЕЦ" xfId="752"/>
    <cellStyle name="_СЧДОГ" xfId="753"/>
    <cellStyle name="_СЧДОГ СПЕЦ" xfId="754"/>
    <cellStyle name="_СЧДОГ_1" xfId="755"/>
    <cellStyle name="_СЧДОГ_3ДМ" xfId="756"/>
    <cellStyle name="_СЧДОГ_3ДМ_БЕЛ" xfId="757"/>
    <cellStyle name="_СЧДОГ_3ДМ_РЕЧ" xfId="758"/>
    <cellStyle name="_СЧДОГ_Август" xfId="759"/>
    <cellStyle name="_СЧДОГ_Август_Дистанц." xfId="760"/>
    <cellStyle name="_СЧДОГ_Август_Индив." xfId="761"/>
    <cellStyle name="_СЧДОГ_АКАД" xfId="762"/>
    <cellStyle name="_СЧДОГ_АКАД_БЕЛ" xfId="763"/>
    <cellStyle name="_СЧДОГ_АКАД_РЕЧ" xfId="764"/>
    <cellStyle name="_СЧДОГ_Б9560" xfId="765"/>
    <cellStyle name="_СЧДОГ_Б9560_БЕЛ" xfId="766"/>
    <cellStyle name="_СЧДОГ_Б9560_РЕЧ" xfId="767"/>
    <cellStyle name="_СЧДОГ_БЕЛ" xfId="768"/>
    <cellStyle name="_СЧДОГ_БИНТ" xfId="769"/>
    <cellStyle name="_СЧДОГ_БИНТ_БЕЛ" xfId="770"/>
    <cellStyle name="_СЧДОГ_БИНТ_РЕЧ" xfId="771"/>
    <cellStyle name="_СЧДОГ_БУХ" xfId="772"/>
    <cellStyle name="_СЧДОГ_БУХ_БЕЛ" xfId="773"/>
    <cellStyle name="_СЧДОГ_БУХ_РЕЧ" xfId="774"/>
    <cellStyle name="_СЧДОГ_ВЕБДИЗ" xfId="775"/>
    <cellStyle name="_СЧДОГ_ВЕБДИЗ_БЕЛ" xfId="776"/>
    <cellStyle name="_СЧДОГ_ВЕБДИЗ_РЕЧ" xfId="777"/>
    <cellStyle name="_СЧДОГ_ВЕБМАСТ" xfId="778"/>
    <cellStyle name="_СЧДОГ_ВЕБМАСТ_БЕЛ" xfId="779"/>
    <cellStyle name="_СЧДОГ_ВЕБМАСТ_РЕЧ" xfId="780"/>
    <cellStyle name="_СЧДОГ_ВУЕ" xfId="781"/>
    <cellStyle name="_СЧДОГ_ВУЕ_БЕЛ" xfId="782"/>
    <cellStyle name="_СЧДОГ_ВУЕ_РЕЧ" xfId="783"/>
    <cellStyle name="_СЧДОГ_Дети" xfId="784"/>
    <cellStyle name="_СЧДОГ_Дети_БЕЛ" xfId="785"/>
    <cellStyle name="_СЧДОГ_Дети_РЕЧ" xfId="786"/>
    <cellStyle name="_СЧДОГ_Дистанц." xfId="787"/>
    <cellStyle name="_СЧДОГ_Индив." xfId="788"/>
    <cellStyle name="_СЧДОГ_Индив._БЕЛ" xfId="789"/>
    <cellStyle name="_СЧДОГ_Индив._РЕЧ" xfId="790"/>
    <cellStyle name="_СЧДОГ_Июль" xfId="791"/>
    <cellStyle name="_СЧДОГ_Июль_Август" xfId="792"/>
    <cellStyle name="_СЧДОГ_Июль_Август_Дистанц." xfId="793"/>
    <cellStyle name="_СЧДОГ_Июль_Август_Индив." xfId="794"/>
    <cellStyle name="_СЧДОГ_Июль_БЕЛ" xfId="795"/>
    <cellStyle name="_СЧДОГ_Июль_БИНТ" xfId="796"/>
    <cellStyle name="_СЧДОГ_Июль_БИНТ_БЕЛ" xfId="797"/>
    <cellStyle name="_СЧДОГ_Июль_БИНТ_РЕЧ" xfId="798"/>
    <cellStyle name="_СЧДОГ_Июль_ВЕБДИЗ" xfId="799"/>
    <cellStyle name="_СЧДОГ_Июль_ВЕБМАСТ" xfId="800"/>
    <cellStyle name="_СЧДОГ_Июль_ВЕБМАСТ_БЕЛ" xfId="801"/>
    <cellStyle name="_СЧДОГ_Июль_ВЕБМАСТ_РЕЧ" xfId="802"/>
    <cellStyle name="_СЧДОГ_Июль_Дети" xfId="803"/>
    <cellStyle name="_СЧДОГ_Июль_Дистанц." xfId="804"/>
    <cellStyle name="_СЧДОГ_Июль_Индив." xfId="805"/>
    <cellStyle name="_СЧДОГ_Июль_Индив._БЕЛ" xfId="806"/>
    <cellStyle name="_СЧДОГ_Июль_Индив._РЕЧ" xfId="807"/>
    <cellStyle name="_СЧДОГ_Июль_Июнь" xfId="808"/>
    <cellStyle name="_СЧДОГ_Июль_Июнь_Август" xfId="809"/>
    <cellStyle name="_СЧДОГ_Июль_Июнь_Дистанц." xfId="810"/>
    <cellStyle name="_СЧДОГ_Июль_Июнь_Индив." xfId="811"/>
    <cellStyle name="_СЧДОГ_Июль_Июнь_КБУ" xfId="812"/>
    <cellStyle name="_СЧДОГ_Июль_КБУ" xfId="813"/>
    <cellStyle name="_СЧДОГ_Июль_КРН" xfId="814"/>
    <cellStyle name="_СЧДОГ_Июль_ОПШ" xfId="815"/>
    <cellStyle name="_СЧДОГ_Июль_СР" xfId="816"/>
    <cellStyle name="_СЧДОГ_Июнь" xfId="817"/>
    <cellStyle name="_СЧДОГ_Июнь_1" xfId="818"/>
    <cellStyle name="_СЧДОГ_Июнь_1_Август" xfId="819"/>
    <cellStyle name="_СЧДОГ_Июнь_1_Дистанц." xfId="820"/>
    <cellStyle name="_СЧДОГ_Июнь_1_Индив." xfId="821"/>
    <cellStyle name="_СЧДОГ_Июнь_1_КБУ" xfId="822"/>
    <cellStyle name="_СЧДОГ_Июнь_Август" xfId="823"/>
    <cellStyle name="_СЧДОГ_Июнь_Август_Дистанц." xfId="824"/>
    <cellStyle name="_СЧДОГ_Июнь_Август_Индив." xfId="825"/>
    <cellStyle name="_СЧДОГ_Июнь_БЕЛ" xfId="826"/>
    <cellStyle name="_СЧДОГ_Июнь_БИНТ" xfId="827"/>
    <cellStyle name="_СЧДОГ_Июнь_БИНТ_БЕЛ" xfId="828"/>
    <cellStyle name="_СЧДОГ_Июнь_БИНТ_РЕЧ" xfId="829"/>
    <cellStyle name="_СЧДОГ_Июнь_БУХ" xfId="830"/>
    <cellStyle name="_СЧДОГ_Июнь_БУХ_БЕЛ" xfId="831"/>
    <cellStyle name="_СЧДОГ_Июнь_БУХ_РЕЧ" xfId="832"/>
    <cellStyle name="_СЧДОГ_Июнь_ВЕБДИЗ" xfId="833"/>
    <cellStyle name="_СЧДОГ_Июнь_ВЕБМАСТ" xfId="834"/>
    <cellStyle name="_СЧДОГ_Июнь_ВЕБМАСТ_БЕЛ" xfId="835"/>
    <cellStyle name="_СЧДОГ_Июнь_ВЕБМАСТ_РЕЧ" xfId="836"/>
    <cellStyle name="_СЧДОГ_Июнь_Дети" xfId="837"/>
    <cellStyle name="_СЧДОГ_Июнь_Дистанц." xfId="838"/>
    <cellStyle name="_СЧДОГ_Июнь_Индив." xfId="839"/>
    <cellStyle name="_СЧДОГ_Июнь_Индив._БЕЛ" xfId="840"/>
    <cellStyle name="_СЧДОГ_Июнь_Индив._РЕЧ" xfId="841"/>
    <cellStyle name="_СЧДОГ_Июнь_Июнь" xfId="842"/>
    <cellStyle name="_СЧДОГ_Июнь_Июнь_Август" xfId="843"/>
    <cellStyle name="_СЧДОГ_Июнь_Июнь_Дистанц." xfId="844"/>
    <cellStyle name="_СЧДОГ_Июнь_Июнь_Индив." xfId="845"/>
    <cellStyle name="_СЧДОГ_Июнь_Июнь_КБУ" xfId="846"/>
    <cellStyle name="_СЧДОГ_Июнь_КБУ" xfId="847"/>
    <cellStyle name="_СЧДОГ_Июнь_КРН" xfId="848"/>
    <cellStyle name="_СЧДОГ_Июнь_ОПШ" xfId="849"/>
    <cellStyle name="_СЧДОГ_Июнь_СР" xfId="850"/>
    <cellStyle name="_СЧДОГ_КБУ" xfId="851"/>
    <cellStyle name="_СЧДОГ_КБУ_БЕЛ" xfId="852"/>
    <cellStyle name="_СЧДОГ_КБУ_РЕЧ" xfId="853"/>
    <cellStyle name="_СЧДОГ_КРН" xfId="854"/>
    <cellStyle name="_СЧДОГ_Май" xfId="855"/>
    <cellStyle name="_СЧДОГ_Май_1" xfId="856"/>
    <cellStyle name="_СЧДОГ_Май_1_Август" xfId="857"/>
    <cellStyle name="_СЧДОГ_Май_1_Август_Дистанц." xfId="858"/>
    <cellStyle name="_СЧДОГ_Май_1_Август_Индив." xfId="859"/>
    <cellStyle name="_СЧДОГ_Май_1_БЕЛ" xfId="860"/>
    <cellStyle name="_СЧДОГ_Май_1_БИНТ" xfId="861"/>
    <cellStyle name="_СЧДОГ_Май_1_БИНТ_БЕЛ" xfId="862"/>
    <cellStyle name="_СЧДОГ_Май_1_БИНТ_РЕЧ" xfId="863"/>
    <cellStyle name="_СЧДОГ_Май_1_ВЕБДИЗ" xfId="864"/>
    <cellStyle name="_СЧДОГ_Май_1_ВЕБМАСТ" xfId="865"/>
    <cellStyle name="_СЧДОГ_Май_1_ВЕБМАСТ_БЕЛ" xfId="866"/>
    <cellStyle name="_СЧДОГ_Май_1_ВЕБМАСТ_РЕЧ" xfId="867"/>
    <cellStyle name="_СЧДОГ_Май_1_Дети" xfId="868"/>
    <cellStyle name="_СЧДОГ_Май_1_Дистанц." xfId="869"/>
    <cellStyle name="_СЧДОГ_Май_1_Индив." xfId="870"/>
    <cellStyle name="_СЧДОГ_Май_1_Индив._БЕЛ" xfId="871"/>
    <cellStyle name="_СЧДОГ_Май_1_Индив._РЕЧ" xfId="872"/>
    <cellStyle name="_СЧДОГ_Май_1_Июнь" xfId="873"/>
    <cellStyle name="_СЧДОГ_Май_1_Июнь_Август" xfId="874"/>
    <cellStyle name="_СЧДОГ_Май_1_Июнь_Дистанц." xfId="875"/>
    <cellStyle name="_СЧДОГ_Май_1_Июнь_Индив." xfId="876"/>
    <cellStyle name="_СЧДОГ_Май_1_Июнь_КБУ" xfId="877"/>
    <cellStyle name="_СЧДОГ_Май_1_КБУ" xfId="878"/>
    <cellStyle name="_СЧДОГ_Май_1_КРН" xfId="879"/>
    <cellStyle name="_СЧДОГ_Май_1_ОПШ" xfId="880"/>
    <cellStyle name="_СЧДОГ_Май_1_СР" xfId="881"/>
    <cellStyle name="_СЧДОГ_Май_Август" xfId="882"/>
    <cellStyle name="_СЧДОГ_Май_Август_Дистанц." xfId="883"/>
    <cellStyle name="_СЧДОГ_Май_Август_Индив." xfId="884"/>
    <cellStyle name="_СЧДОГ_Май_АКАД" xfId="885"/>
    <cellStyle name="_СЧДОГ_Май_АКАД_БЕЛ" xfId="886"/>
    <cellStyle name="_СЧДОГ_Май_АКАД_РЕЧ" xfId="887"/>
    <cellStyle name="_СЧДОГ_Май_Б9560" xfId="888"/>
    <cellStyle name="_СЧДОГ_Май_Б9560_БЕЛ" xfId="889"/>
    <cellStyle name="_СЧДОГ_Май_Б9560_РЕЧ" xfId="890"/>
    <cellStyle name="_СЧДОГ_Май_БЕЛ" xfId="891"/>
    <cellStyle name="_СЧДОГ_Май_БИНТ" xfId="892"/>
    <cellStyle name="_СЧДОГ_Май_БИНТ_БЕЛ" xfId="893"/>
    <cellStyle name="_СЧДОГ_Май_БИНТ_РЕЧ" xfId="894"/>
    <cellStyle name="_СЧДОГ_Май_БУХ" xfId="895"/>
    <cellStyle name="_СЧДОГ_Май_БУХ_БЕЛ" xfId="896"/>
    <cellStyle name="_СЧДОГ_Май_БУХ_РЕЧ" xfId="897"/>
    <cellStyle name="_СЧДОГ_Май_ВЕБДИЗ" xfId="898"/>
    <cellStyle name="_СЧДОГ_Май_ВЕБМАСТ" xfId="899"/>
    <cellStyle name="_СЧДОГ_Май_ВЕБМАСТ_БЕЛ" xfId="900"/>
    <cellStyle name="_СЧДОГ_Май_ВЕБМАСТ_РЕЧ" xfId="901"/>
    <cellStyle name="_СЧДОГ_Май_Дети" xfId="902"/>
    <cellStyle name="_СЧДОГ_Май_Дистанц." xfId="903"/>
    <cellStyle name="_СЧДОГ_Май_Индив." xfId="904"/>
    <cellStyle name="_СЧДОГ_Май_Индив._БЕЛ" xfId="905"/>
    <cellStyle name="_СЧДОГ_Май_Индив._РЕЧ" xfId="906"/>
    <cellStyle name="_СЧДОГ_Май_Июль" xfId="907"/>
    <cellStyle name="_СЧДОГ_Май_Июль_Август" xfId="908"/>
    <cellStyle name="_СЧДОГ_Май_Июль_Август_Дистанц." xfId="909"/>
    <cellStyle name="_СЧДОГ_Май_Июль_Август_Индив." xfId="910"/>
    <cellStyle name="_СЧДОГ_Май_Июль_БЕЛ" xfId="911"/>
    <cellStyle name="_СЧДОГ_Май_Июль_БИНТ" xfId="912"/>
    <cellStyle name="_СЧДОГ_Май_Июль_БИНТ_БЕЛ" xfId="913"/>
    <cellStyle name="_СЧДОГ_Май_Июль_БИНТ_РЕЧ" xfId="914"/>
    <cellStyle name="_СЧДОГ_Май_Июль_ВЕБДИЗ" xfId="915"/>
    <cellStyle name="_СЧДОГ_Май_Июль_ВЕБМАСТ" xfId="916"/>
    <cellStyle name="_СЧДОГ_Май_Июль_ВЕБМАСТ_БЕЛ" xfId="917"/>
    <cellStyle name="_СЧДОГ_Май_Июль_ВЕБМАСТ_РЕЧ" xfId="918"/>
    <cellStyle name="_СЧДОГ_Май_Июль_Дети" xfId="919"/>
    <cellStyle name="_СЧДОГ_Май_Июль_Дистанц." xfId="920"/>
    <cellStyle name="_СЧДОГ_Май_Июль_Индив." xfId="921"/>
    <cellStyle name="_СЧДОГ_Май_Июль_Индив._БЕЛ" xfId="922"/>
    <cellStyle name="_СЧДОГ_Май_Июль_Индив._РЕЧ" xfId="923"/>
    <cellStyle name="_СЧДОГ_Май_Июль_Июнь" xfId="924"/>
    <cellStyle name="_СЧДОГ_Май_Июль_Июнь_Август" xfId="925"/>
    <cellStyle name="_СЧДОГ_Май_Июль_Июнь_Дистанц." xfId="926"/>
    <cellStyle name="_СЧДОГ_Май_Июль_Июнь_Индив." xfId="927"/>
    <cellStyle name="_СЧДОГ_Май_Июль_Июнь_КБУ" xfId="928"/>
    <cellStyle name="_СЧДОГ_Май_Июль_КБУ" xfId="929"/>
    <cellStyle name="_СЧДОГ_Май_Июль_КРН" xfId="930"/>
    <cellStyle name="_СЧДОГ_Май_Июль_ОПШ" xfId="931"/>
    <cellStyle name="_СЧДОГ_Май_Июль_СР" xfId="932"/>
    <cellStyle name="_СЧДОГ_Май_Июнь" xfId="933"/>
    <cellStyle name="_СЧДОГ_Май_Июнь_1" xfId="934"/>
    <cellStyle name="_СЧДОГ_Май_Июнь_1_Август" xfId="935"/>
    <cellStyle name="_СЧДОГ_Май_Июнь_1_Дистанц." xfId="936"/>
    <cellStyle name="_СЧДОГ_Май_Июнь_1_Индив." xfId="937"/>
    <cellStyle name="_СЧДОГ_Май_Июнь_1_КБУ" xfId="938"/>
    <cellStyle name="_СЧДОГ_Май_Июнь_Август" xfId="939"/>
    <cellStyle name="_СЧДОГ_Май_Июнь_Август_Дистанц." xfId="940"/>
    <cellStyle name="_СЧДОГ_Май_Июнь_Август_Индив." xfId="941"/>
    <cellStyle name="_СЧДОГ_Май_Июнь_БЕЛ" xfId="942"/>
    <cellStyle name="_СЧДОГ_Май_Июнь_БИНТ" xfId="943"/>
    <cellStyle name="_СЧДОГ_Май_Июнь_БИНТ_БЕЛ" xfId="944"/>
    <cellStyle name="_СЧДОГ_Май_Июнь_БИНТ_РЕЧ" xfId="945"/>
    <cellStyle name="_СЧДОГ_Май_Июнь_БУХ" xfId="946"/>
    <cellStyle name="_СЧДОГ_Май_Июнь_БУХ_БЕЛ" xfId="947"/>
    <cellStyle name="_СЧДОГ_Май_Июнь_БУХ_РЕЧ" xfId="948"/>
    <cellStyle name="_СЧДОГ_Май_Июнь_ВЕБДИЗ" xfId="949"/>
    <cellStyle name="_СЧДОГ_Май_Июнь_ВЕБМАСТ" xfId="950"/>
    <cellStyle name="_СЧДОГ_Май_Июнь_ВЕБМАСТ_БЕЛ" xfId="951"/>
    <cellStyle name="_СЧДОГ_Май_Июнь_ВЕБМАСТ_РЕЧ" xfId="952"/>
    <cellStyle name="_СЧДОГ_Май_Июнь_Дети" xfId="953"/>
    <cellStyle name="_СЧДОГ_Май_Июнь_Дистанц." xfId="954"/>
    <cellStyle name="_СЧДОГ_Май_Июнь_Индив." xfId="955"/>
    <cellStyle name="_СЧДОГ_Май_Июнь_Индив._БЕЛ" xfId="956"/>
    <cellStyle name="_СЧДОГ_Май_Июнь_Индив._РЕЧ" xfId="957"/>
    <cellStyle name="_СЧДОГ_Май_Июнь_Июнь" xfId="958"/>
    <cellStyle name="_СЧДОГ_Май_Июнь_Июнь_Август" xfId="959"/>
    <cellStyle name="_СЧДОГ_Май_Июнь_Июнь_Дистанц." xfId="960"/>
    <cellStyle name="_СЧДОГ_Май_Июнь_Июнь_Индив." xfId="961"/>
    <cellStyle name="_СЧДОГ_Май_Июнь_Июнь_КБУ" xfId="962"/>
    <cellStyle name="_СЧДОГ_Май_Июнь_КБУ" xfId="963"/>
    <cellStyle name="_СЧДОГ_Май_Июнь_КРН" xfId="964"/>
    <cellStyle name="_СЧДОГ_Май_Июнь_ОПШ" xfId="965"/>
    <cellStyle name="_СЧДОГ_Май_Июнь_СР" xfId="966"/>
    <cellStyle name="_СЧДОГ_Май_КБУ" xfId="967"/>
    <cellStyle name="_СЧДОГ_Май_КРН" xfId="968"/>
    <cellStyle name="_СЧДОГ_Май_Май" xfId="969"/>
    <cellStyle name="_СЧДОГ_Май_Май_Август" xfId="970"/>
    <cellStyle name="_СЧДОГ_Май_Май_Август_Дистанц." xfId="971"/>
    <cellStyle name="_СЧДОГ_Май_Май_Август_Индив." xfId="972"/>
    <cellStyle name="_СЧДОГ_Май_Май_БЕЛ" xfId="973"/>
    <cellStyle name="_СЧДОГ_Май_Май_БИНТ" xfId="974"/>
    <cellStyle name="_СЧДОГ_Май_Май_БИНТ_БЕЛ" xfId="975"/>
    <cellStyle name="_СЧДОГ_Май_Май_БИНТ_РЕЧ" xfId="976"/>
    <cellStyle name="_СЧДОГ_Май_Май_ВЕБДИЗ" xfId="977"/>
    <cellStyle name="_СЧДОГ_Май_Май_ВЕБМАСТ" xfId="978"/>
    <cellStyle name="_СЧДОГ_Май_Май_ВЕБМАСТ_БЕЛ" xfId="979"/>
    <cellStyle name="_СЧДОГ_Май_Май_ВЕБМАСТ_РЕЧ" xfId="980"/>
    <cellStyle name="_СЧДОГ_Май_Май_Дети" xfId="981"/>
    <cellStyle name="_СЧДОГ_Май_Май_Дистанц." xfId="982"/>
    <cellStyle name="_СЧДОГ_Май_Май_Индив." xfId="983"/>
    <cellStyle name="_СЧДОГ_Май_Май_Индив._БЕЛ" xfId="984"/>
    <cellStyle name="_СЧДОГ_Май_Май_Индив._РЕЧ" xfId="985"/>
    <cellStyle name="_СЧДОГ_Май_Май_Июнь" xfId="986"/>
    <cellStyle name="_СЧДОГ_Май_Май_Июнь_Август" xfId="987"/>
    <cellStyle name="_СЧДОГ_Май_Май_Июнь_Дистанц." xfId="988"/>
    <cellStyle name="_СЧДОГ_Май_Май_Июнь_Индив." xfId="989"/>
    <cellStyle name="_СЧДОГ_Май_Май_Июнь_КБУ" xfId="990"/>
    <cellStyle name="_СЧДОГ_Май_Май_КБУ" xfId="991"/>
    <cellStyle name="_СЧДОГ_Май_Май_КРН" xfId="992"/>
    <cellStyle name="_СЧДОГ_Май_Май_ОПШ" xfId="993"/>
    <cellStyle name="_СЧДОГ_Май_Май_СР" xfId="994"/>
    <cellStyle name="_СЧДОГ_Май_ОПШ" xfId="995"/>
    <cellStyle name="_СЧДОГ_Май_РЕЧ" xfId="996"/>
    <cellStyle name="_СЧДОГ_Май_РЕЧ_БЕЛ" xfId="997"/>
    <cellStyle name="_СЧДОГ_Май_РЕЧ_РЕЧ" xfId="998"/>
    <cellStyle name="_СЧДОГ_Май_СИ" xfId="999"/>
    <cellStyle name="_СЧДОГ_Май_СИ_БЕЛ" xfId="1000"/>
    <cellStyle name="_СЧДОГ_Май_СИ_РЕЧ" xfId="1001"/>
    <cellStyle name="_СЧДОГ_Май_СР" xfId="1002"/>
    <cellStyle name="_СЧДОГ_Май_СУБД" xfId="1003"/>
    <cellStyle name="_СЧДОГ_Май_СУБД_БЕЛ" xfId="1004"/>
    <cellStyle name="_СЧДОГ_Май_СУБД_РЕЧ" xfId="1005"/>
    <cellStyle name="_СЧДОГ_НТ" xfId="1006"/>
    <cellStyle name="_СЧДОГ_НТ_БЕЛ" xfId="1007"/>
    <cellStyle name="_СЧДОГ_НТ_РЕЧ" xfId="1008"/>
    <cellStyle name="_СЧДОГ_ОПШ" xfId="1009"/>
    <cellStyle name="_СЧДОГ_Офис" xfId="1010"/>
    <cellStyle name="_СЧДОГ_Офис_БЕЛ" xfId="1011"/>
    <cellStyle name="_СЧДОГ_Офис_РЕЧ" xfId="1012"/>
    <cellStyle name="_СЧДОГ_РЕЧ" xfId="1013"/>
    <cellStyle name="_СЧДОГ_РЕЧ_БЕЛ" xfId="1014"/>
    <cellStyle name="_СЧДОГ_РЕЧ_РЕЧ" xfId="1015"/>
    <cellStyle name="_СЧДОГ_СИ" xfId="1016"/>
    <cellStyle name="_СЧДОГ_СИ_БЕЛ" xfId="1017"/>
    <cellStyle name="_СЧДОГ_СИ_РЕЧ" xfId="1018"/>
    <cellStyle name="_СЧДОГ_СИС" xfId="1019"/>
    <cellStyle name="_СЧДОГ_СИС_БЕЛ" xfId="1020"/>
    <cellStyle name="_СЧДОГ_СИС_РЕЧ" xfId="1021"/>
    <cellStyle name="_СЧДОГ_СР" xfId="1022"/>
    <cellStyle name="_СЧДОГ_СУБД" xfId="1023"/>
    <cellStyle name="_СЧДОГ_СУБД_БЕЛ" xfId="1024"/>
    <cellStyle name="_СЧДОГ_СУБД_РЕЧ" xfId="1025"/>
    <cellStyle name="_СЧДОГ_ТЕК" xfId="1026"/>
    <cellStyle name="_СЧДОГ_ТЕК_БЕЛ" xfId="1027"/>
    <cellStyle name="_СЧДОГ_ТЕК_РЕЧ" xfId="1028"/>
    <cellStyle name="_СЧДОГ_Февраль" xfId="1029"/>
    <cellStyle name="_СЧДОГ_Февраль_Август" xfId="1030"/>
    <cellStyle name="_СЧДОГ_Февраль_Август_Дистанц." xfId="1031"/>
    <cellStyle name="_СЧДОГ_Февраль_Август_Индив." xfId="1032"/>
    <cellStyle name="_СЧДОГ_Февраль_АКАД" xfId="1033"/>
    <cellStyle name="_СЧДОГ_Февраль_АКАД_БЕЛ" xfId="1034"/>
    <cellStyle name="_СЧДОГ_Февраль_АКАД_РЕЧ" xfId="1035"/>
    <cellStyle name="_СЧДОГ_Февраль_Б9560" xfId="1036"/>
    <cellStyle name="_СЧДОГ_Февраль_Б9560_БЕЛ" xfId="1037"/>
    <cellStyle name="_СЧДОГ_Февраль_Б9560_РЕЧ" xfId="1038"/>
    <cellStyle name="_СЧДОГ_Февраль_БЕЛ" xfId="1039"/>
    <cellStyle name="_СЧДОГ_Февраль_БИНТ" xfId="1040"/>
    <cellStyle name="_СЧДОГ_Февраль_БИНТ_БЕЛ" xfId="1041"/>
    <cellStyle name="_СЧДОГ_Февраль_БИНТ_РЕЧ" xfId="1042"/>
    <cellStyle name="_СЧДОГ_Февраль_БУХ" xfId="1043"/>
    <cellStyle name="_СЧДОГ_Февраль_БУХ_БЕЛ" xfId="1044"/>
    <cellStyle name="_СЧДОГ_Февраль_БУХ_РЕЧ" xfId="1045"/>
    <cellStyle name="_СЧДОГ_Февраль_ВЕБДИЗ" xfId="1046"/>
    <cellStyle name="_СЧДОГ_Февраль_ВЕБМАСТ" xfId="1047"/>
    <cellStyle name="_СЧДОГ_Февраль_ВЕБМАСТ_БЕЛ" xfId="1048"/>
    <cellStyle name="_СЧДОГ_Февраль_ВЕБМАСТ_РЕЧ" xfId="1049"/>
    <cellStyle name="_СЧДОГ_Февраль_Дети" xfId="1050"/>
    <cellStyle name="_СЧДОГ_Февраль_Дистанц." xfId="1051"/>
    <cellStyle name="_СЧДОГ_Февраль_Индив." xfId="1052"/>
    <cellStyle name="_СЧДОГ_Февраль_Индив._БЕЛ" xfId="1053"/>
    <cellStyle name="_СЧДОГ_Февраль_Индив._РЕЧ" xfId="1054"/>
    <cellStyle name="_СЧДОГ_Февраль_Июль" xfId="1055"/>
    <cellStyle name="_СЧДОГ_Февраль_Июль_Август" xfId="1056"/>
    <cellStyle name="_СЧДОГ_Февраль_Июль_Август_Дистанц." xfId="1057"/>
    <cellStyle name="_СЧДОГ_Февраль_Июль_Август_Индив." xfId="1058"/>
    <cellStyle name="_СЧДОГ_Февраль_Июль_БЕЛ" xfId="1059"/>
    <cellStyle name="_СЧДОГ_Февраль_Июль_БИНТ" xfId="1060"/>
    <cellStyle name="_СЧДОГ_Февраль_Июль_БИНТ_БЕЛ" xfId="1061"/>
    <cellStyle name="_СЧДОГ_Февраль_Июль_БИНТ_РЕЧ" xfId="1062"/>
    <cellStyle name="_СЧДОГ_Февраль_Июль_ВЕБДИЗ" xfId="1063"/>
    <cellStyle name="_СЧДОГ_Февраль_Июль_ВЕБМАСТ" xfId="1064"/>
    <cellStyle name="_СЧДОГ_Февраль_Июль_ВЕБМАСТ_БЕЛ" xfId="1065"/>
    <cellStyle name="_СЧДОГ_Февраль_Июль_ВЕБМАСТ_РЕЧ" xfId="1066"/>
    <cellStyle name="_СЧДОГ_Февраль_Июль_Дети" xfId="1067"/>
    <cellStyle name="_СЧДОГ_Февраль_Июль_Дистанц." xfId="1068"/>
    <cellStyle name="_СЧДОГ_Февраль_Июль_Индив." xfId="1069"/>
    <cellStyle name="_СЧДОГ_Февраль_Июль_Индив._БЕЛ" xfId="1070"/>
    <cellStyle name="_СЧДОГ_Февраль_Июль_Индив._РЕЧ" xfId="1071"/>
    <cellStyle name="_СЧДОГ_Февраль_Июль_Июнь" xfId="1072"/>
    <cellStyle name="_СЧДОГ_Февраль_Июль_Июнь_Август" xfId="1073"/>
    <cellStyle name="_СЧДОГ_Февраль_Июль_Июнь_Дистанц." xfId="1074"/>
    <cellStyle name="_СЧДОГ_Февраль_Июль_Июнь_Индив." xfId="1075"/>
    <cellStyle name="_СЧДОГ_Февраль_Июль_Июнь_КБУ" xfId="1076"/>
    <cellStyle name="_СЧДОГ_Февраль_Июль_КБУ" xfId="1077"/>
    <cellStyle name="_СЧДОГ_Февраль_Июль_КРН" xfId="1078"/>
    <cellStyle name="_СЧДОГ_Февраль_Июль_ОПШ" xfId="1079"/>
    <cellStyle name="_СЧДОГ_Февраль_Июль_СР" xfId="1080"/>
    <cellStyle name="_СЧДОГ_Февраль_Июнь" xfId="1081"/>
    <cellStyle name="_СЧДОГ_Февраль_Июнь_1" xfId="1082"/>
    <cellStyle name="_СЧДОГ_Февраль_Июнь_1_Август" xfId="1083"/>
    <cellStyle name="_СЧДОГ_Февраль_Июнь_1_Дистанц." xfId="1084"/>
    <cellStyle name="_СЧДОГ_Февраль_Июнь_1_Индив." xfId="1085"/>
    <cellStyle name="_СЧДОГ_Февраль_Июнь_1_КБУ" xfId="1086"/>
    <cellStyle name="_СЧДОГ_Февраль_Июнь_Август" xfId="1087"/>
    <cellStyle name="_СЧДОГ_Февраль_Июнь_Август_Дистанц." xfId="1088"/>
    <cellStyle name="_СЧДОГ_Февраль_Июнь_Август_Индив." xfId="1089"/>
    <cellStyle name="_СЧДОГ_Февраль_Июнь_БЕЛ" xfId="1090"/>
    <cellStyle name="_СЧДОГ_Февраль_Июнь_БИНТ" xfId="1091"/>
    <cellStyle name="_СЧДОГ_Февраль_Июнь_БИНТ_БЕЛ" xfId="1092"/>
    <cellStyle name="_СЧДОГ_Февраль_Июнь_БИНТ_РЕЧ" xfId="1093"/>
    <cellStyle name="_СЧДОГ_Февраль_Июнь_БУХ" xfId="1094"/>
    <cellStyle name="_СЧДОГ_Февраль_Июнь_БУХ_БЕЛ" xfId="1095"/>
    <cellStyle name="_СЧДОГ_Февраль_Июнь_БУХ_РЕЧ" xfId="1096"/>
    <cellStyle name="_СЧДОГ_Февраль_Июнь_ВЕБДИЗ" xfId="1097"/>
    <cellStyle name="_СЧДОГ_Февраль_Июнь_ВЕБМАСТ" xfId="1098"/>
    <cellStyle name="_СЧДОГ_Февраль_Июнь_ВЕБМАСТ_БЕЛ" xfId="1099"/>
    <cellStyle name="_СЧДОГ_Февраль_Июнь_ВЕБМАСТ_РЕЧ" xfId="1100"/>
    <cellStyle name="_СЧДОГ_Февраль_Июнь_Дети" xfId="1101"/>
    <cellStyle name="_СЧДОГ_Февраль_Июнь_Дистанц." xfId="1102"/>
    <cellStyle name="_СЧДОГ_Февраль_Июнь_Индив." xfId="1103"/>
    <cellStyle name="_СЧДОГ_Февраль_Июнь_Индив._БЕЛ" xfId="1104"/>
    <cellStyle name="_СЧДОГ_Февраль_Июнь_Индив._РЕЧ" xfId="1105"/>
    <cellStyle name="_СЧДОГ_Февраль_Июнь_Июнь" xfId="1106"/>
    <cellStyle name="_СЧДОГ_Февраль_Июнь_Июнь_Август" xfId="1107"/>
    <cellStyle name="_СЧДОГ_Февраль_Июнь_Июнь_Дистанц." xfId="1108"/>
    <cellStyle name="_СЧДОГ_Февраль_Июнь_Июнь_Индив." xfId="1109"/>
    <cellStyle name="_СЧДОГ_Февраль_Июнь_Июнь_КБУ" xfId="1110"/>
    <cellStyle name="_СЧДОГ_Февраль_Июнь_КБУ" xfId="1111"/>
    <cellStyle name="_СЧДОГ_Февраль_Июнь_КРН" xfId="1112"/>
    <cellStyle name="_СЧДОГ_Февраль_Июнь_ОПШ" xfId="1113"/>
    <cellStyle name="_СЧДОГ_Февраль_Июнь_СР" xfId="1114"/>
    <cellStyle name="_СЧДОГ_Февраль_КБУ" xfId="1115"/>
    <cellStyle name="_СЧДОГ_Февраль_КРН" xfId="1116"/>
    <cellStyle name="_СЧДОГ_Февраль_Май" xfId="1117"/>
    <cellStyle name="_СЧДОГ_Февраль_Май_Август" xfId="1118"/>
    <cellStyle name="_СЧДОГ_Февраль_Май_Август_Дистанц." xfId="1119"/>
    <cellStyle name="_СЧДОГ_Февраль_Май_Август_Индив." xfId="1120"/>
    <cellStyle name="_СЧДОГ_Февраль_Май_БЕЛ" xfId="1121"/>
    <cellStyle name="_СЧДОГ_Февраль_Май_БИНТ" xfId="1122"/>
    <cellStyle name="_СЧДОГ_Февраль_Май_БИНТ_БЕЛ" xfId="1123"/>
    <cellStyle name="_СЧДОГ_Февраль_Май_БИНТ_РЕЧ" xfId="1124"/>
    <cellStyle name="_СЧДОГ_Февраль_Май_ВЕБДИЗ" xfId="1125"/>
    <cellStyle name="_СЧДОГ_Февраль_Май_ВЕБМАСТ" xfId="1126"/>
    <cellStyle name="_СЧДОГ_Февраль_Май_ВЕБМАСТ_БЕЛ" xfId="1127"/>
    <cellStyle name="_СЧДОГ_Февраль_Май_ВЕБМАСТ_РЕЧ" xfId="1128"/>
    <cellStyle name="_СЧДОГ_Февраль_Май_Дети" xfId="1129"/>
    <cellStyle name="_СЧДОГ_Февраль_Май_Дистанц." xfId="1130"/>
    <cellStyle name="_СЧДОГ_Февраль_Май_Индив." xfId="1131"/>
    <cellStyle name="_СЧДОГ_Февраль_Май_Индив._БЕЛ" xfId="1132"/>
    <cellStyle name="_СЧДОГ_Февраль_Май_Индив._РЕЧ" xfId="1133"/>
    <cellStyle name="_СЧДОГ_Февраль_Май_Июнь" xfId="1134"/>
    <cellStyle name="_СЧДОГ_Февраль_Май_Июнь_Август" xfId="1135"/>
    <cellStyle name="_СЧДОГ_Февраль_Май_Июнь_Дистанц." xfId="1136"/>
    <cellStyle name="_СЧДОГ_Февраль_Май_Июнь_Индив." xfId="1137"/>
    <cellStyle name="_СЧДОГ_Февраль_Май_Июнь_КБУ" xfId="1138"/>
    <cellStyle name="_СЧДОГ_Февраль_Май_КБУ" xfId="1139"/>
    <cellStyle name="_СЧДОГ_Февраль_Май_КРН" xfId="1140"/>
    <cellStyle name="_СЧДОГ_Февраль_Май_ОПШ" xfId="1141"/>
    <cellStyle name="_СЧДОГ_Февраль_Май_СР" xfId="1142"/>
    <cellStyle name="_СЧДОГ_Февраль_ОПШ" xfId="1143"/>
    <cellStyle name="_СЧДОГ_Февраль_РЕЧ" xfId="1144"/>
    <cellStyle name="_СЧДОГ_Февраль_РЕЧ_БЕЛ" xfId="1145"/>
    <cellStyle name="_СЧДОГ_Февраль_РЕЧ_РЕЧ" xfId="1146"/>
    <cellStyle name="_СЧДОГ_Февраль_СИ" xfId="1147"/>
    <cellStyle name="_СЧДОГ_Февраль_СИ_БЕЛ" xfId="1148"/>
    <cellStyle name="_СЧДОГ_Февраль_СИ_РЕЧ" xfId="1149"/>
    <cellStyle name="_СЧДОГ_Февраль_СР" xfId="1150"/>
    <cellStyle name="_СЧДОГ_Февраль_СУБД" xfId="1151"/>
    <cellStyle name="_СЧДОГ_Февраль_СУБД_БЕЛ" xfId="1152"/>
    <cellStyle name="_СЧДОГ_Февраль_СУБД_РЕЧ" xfId="1153"/>
    <cellStyle name="_СЧДОГ_ФШ" xfId="1154"/>
    <cellStyle name="_СЧДОГ_ФШ_БЕЛ" xfId="1155"/>
    <cellStyle name="_СЧДОГ_ФШ_РЕЧ" xfId="1156"/>
    <cellStyle name="_ТЕК" xfId="1157"/>
    <cellStyle name="_ТЕК_БЕЛ" xfId="1158"/>
    <cellStyle name="_ТЕК_РЕЧ" xfId="1159"/>
    <cellStyle name="_ТОР" xfId="1160"/>
    <cellStyle name="_ТОР_БЕЛ" xfId="1161"/>
    <cellStyle name="_ТОР_РЕЧ" xfId="1162"/>
    <cellStyle name="_Февраль" xfId="1163"/>
    <cellStyle name="_Февраль_Август" xfId="1164"/>
    <cellStyle name="_Февраль_Август_Дистанц." xfId="1165"/>
    <cellStyle name="_Февраль_Август_Индив." xfId="1166"/>
    <cellStyle name="_Февраль_АКАД" xfId="1167"/>
    <cellStyle name="_Февраль_АКАД_БЕЛ" xfId="1168"/>
    <cellStyle name="_Февраль_АКАД_РЕЧ" xfId="1169"/>
    <cellStyle name="_Февраль_Б9560" xfId="1170"/>
    <cellStyle name="_Февраль_Б9560_БЕЛ" xfId="1171"/>
    <cellStyle name="_Февраль_Б9560_РЕЧ" xfId="1172"/>
    <cellStyle name="_Февраль_БЕЛ" xfId="1173"/>
    <cellStyle name="_Февраль_БИНТ" xfId="1174"/>
    <cellStyle name="_Февраль_БИНТ_БЕЛ" xfId="1175"/>
    <cellStyle name="_Февраль_БИНТ_РЕЧ" xfId="1176"/>
    <cellStyle name="_Февраль_БУХ" xfId="1177"/>
    <cellStyle name="_Февраль_БУХ_БЕЛ" xfId="1178"/>
    <cellStyle name="_Февраль_БУХ_РЕЧ" xfId="1179"/>
    <cellStyle name="_Февраль_ВЕБДИЗ" xfId="1180"/>
    <cellStyle name="_Февраль_ВЕБМАСТ" xfId="1181"/>
    <cellStyle name="_Февраль_ВЕБМАСТ_БЕЛ" xfId="1182"/>
    <cellStyle name="_Февраль_ВЕБМАСТ_РЕЧ" xfId="1183"/>
    <cellStyle name="_Февраль_Дети" xfId="1184"/>
    <cellStyle name="_Февраль_Дистанц." xfId="1185"/>
    <cellStyle name="_Февраль_Индив." xfId="1186"/>
    <cellStyle name="_Февраль_Индив._БЕЛ" xfId="1187"/>
    <cellStyle name="_Февраль_Индив._РЕЧ" xfId="1188"/>
    <cellStyle name="_Февраль_Июль" xfId="1189"/>
    <cellStyle name="_Февраль_Июль_Август" xfId="1190"/>
    <cellStyle name="_Февраль_Июль_Август_Дистанц." xfId="1191"/>
    <cellStyle name="_Февраль_Июль_Август_Индив." xfId="1192"/>
    <cellStyle name="_Февраль_Июль_БЕЛ" xfId="1193"/>
    <cellStyle name="_Февраль_Июль_БИНТ" xfId="1194"/>
    <cellStyle name="_Февраль_Июль_БИНТ_БЕЛ" xfId="1195"/>
    <cellStyle name="_Февраль_Июль_БИНТ_РЕЧ" xfId="1196"/>
    <cellStyle name="_Февраль_Июль_ВЕБДИЗ" xfId="1197"/>
    <cellStyle name="_Февраль_Июль_ВЕБМАСТ" xfId="1198"/>
    <cellStyle name="_Февраль_Июль_ВЕБМАСТ_БЕЛ" xfId="1199"/>
    <cellStyle name="_Февраль_Июль_ВЕБМАСТ_РЕЧ" xfId="1200"/>
    <cellStyle name="_Февраль_Июль_Дети" xfId="1201"/>
    <cellStyle name="_Февраль_Июль_Дистанц." xfId="1202"/>
    <cellStyle name="_Февраль_Июль_Индив." xfId="1203"/>
    <cellStyle name="_Февраль_Июль_Индив._БЕЛ" xfId="1204"/>
    <cellStyle name="_Февраль_Июль_Индив._РЕЧ" xfId="1205"/>
    <cellStyle name="_Февраль_Июль_Июнь" xfId="1206"/>
    <cellStyle name="_Февраль_Июль_Июнь_Август" xfId="1207"/>
    <cellStyle name="_Февраль_Июль_Июнь_Дистанц." xfId="1208"/>
    <cellStyle name="_Февраль_Июль_Июнь_Индив." xfId="1209"/>
    <cellStyle name="_Февраль_Июль_Июнь_КБУ" xfId="1210"/>
    <cellStyle name="_Февраль_Июль_КБУ" xfId="1211"/>
    <cellStyle name="_Февраль_Июль_КРН" xfId="1212"/>
    <cellStyle name="_Февраль_Июль_ОПШ" xfId="1213"/>
    <cellStyle name="_Февраль_Июль_СР" xfId="1214"/>
    <cellStyle name="_Февраль_Июнь" xfId="1215"/>
    <cellStyle name="_Февраль_Июнь_1" xfId="1216"/>
    <cellStyle name="_Февраль_Июнь_1_Август" xfId="1217"/>
    <cellStyle name="_Февраль_Июнь_1_Дистанц." xfId="1218"/>
    <cellStyle name="_Февраль_Июнь_1_Индив." xfId="1219"/>
    <cellStyle name="_Февраль_Июнь_1_КБУ" xfId="1220"/>
    <cellStyle name="_Февраль_Июнь_Август" xfId="1221"/>
    <cellStyle name="_Февраль_Июнь_Август_Дистанц." xfId="1222"/>
    <cellStyle name="_Февраль_Июнь_Август_Индив." xfId="1223"/>
    <cellStyle name="_Февраль_Июнь_БЕЛ" xfId="1224"/>
    <cellStyle name="_Февраль_Июнь_БИНТ" xfId="1225"/>
    <cellStyle name="_Февраль_Июнь_БИНТ_БЕЛ" xfId="1226"/>
    <cellStyle name="_Февраль_Июнь_БИНТ_РЕЧ" xfId="1227"/>
    <cellStyle name="_Февраль_Июнь_БУХ" xfId="1228"/>
    <cellStyle name="_Февраль_Июнь_БУХ_БЕЛ" xfId="1229"/>
    <cellStyle name="_Февраль_Июнь_БУХ_РЕЧ" xfId="1230"/>
    <cellStyle name="_Февраль_Июнь_ВЕБДИЗ" xfId="1231"/>
    <cellStyle name="_Февраль_Июнь_ВЕБМАСТ" xfId="1232"/>
    <cellStyle name="_Февраль_Июнь_ВЕБМАСТ_БЕЛ" xfId="1233"/>
    <cellStyle name="_Февраль_Июнь_ВЕБМАСТ_РЕЧ" xfId="1234"/>
    <cellStyle name="_Февраль_Июнь_Дети" xfId="1235"/>
    <cellStyle name="_Февраль_Июнь_Дистанц." xfId="1236"/>
    <cellStyle name="_Февраль_Июнь_Индив." xfId="1237"/>
    <cellStyle name="_Февраль_Июнь_Индив._БЕЛ" xfId="1238"/>
    <cellStyle name="_Февраль_Июнь_Индив._РЕЧ" xfId="1239"/>
    <cellStyle name="_Февраль_Июнь_Июнь" xfId="1240"/>
    <cellStyle name="_Февраль_Июнь_Июнь_Август" xfId="1241"/>
    <cellStyle name="_Февраль_Июнь_Июнь_Дистанц." xfId="1242"/>
    <cellStyle name="_Февраль_Июнь_Июнь_Индив." xfId="1243"/>
    <cellStyle name="_Февраль_Июнь_Июнь_КБУ" xfId="1244"/>
    <cellStyle name="_Февраль_Июнь_КБУ" xfId="1245"/>
    <cellStyle name="_Февраль_Июнь_КРН" xfId="1246"/>
    <cellStyle name="_Февраль_Июнь_ОПШ" xfId="1247"/>
    <cellStyle name="_Февраль_Июнь_СР" xfId="1248"/>
    <cellStyle name="_Февраль_КБУ" xfId="1249"/>
    <cellStyle name="_Февраль_КРН" xfId="1250"/>
    <cellStyle name="_Февраль_Май" xfId="1251"/>
    <cellStyle name="_Февраль_Май_Август" xfId="1252"/>
    <cellStyle name="_Февраль_Май_Август_Дистанц." xfId="1253"/>
    <cellStyle name="_Февраль_Май_Август_Индив." xfId="1254"/>
    <cellStyle name="_Февраль_Май_БЕЛ" xfId="1255"/>
    <cellStyle name="_Февраль_Май_БИНТ" xfId="1256"/>
    <cellStyle name="_Февраль_Май_БИНТ_БЕЛ" xfId="1257"/>
    <cellStyle name="_Февраль_Май_БИНТ_РЕЧ" xfId="1258"/>
    <cellStyle name="_Февраль_Май_ВЕБДИЗ" xfId="1259"/>
    <cellStyle name="_Февраль_Май_ВЕБМАСТ" xfId="1260"/>
    <cellStyle name="_Февраль_Май_ВЕБМАСТ_БЕЛ" xfId="1261"/>
    <cellStyle name="_Февраль_Май_ВЕБМАСТ_РЕЧ" xfId="1262"/>
    <cellStyle name="_Февраль_Май_Дети" xfId="1263"/>
    <cellStyle name="_Февраль_Май_Дистанц." xfId="1264"/>
    <cellStyle name="_Февраль_Май_Индив." xfId="1265"/>
    <cellStyle name="_Февраль_Май_Индив._БЕЛ" xfId="1266"/>
    <cellStyle name="_Февраль_Май_Индив._РЕЧ" xfId="1267"/>
    <cellStyle name="_Февраль_Май_Июнь" xfId="1268"/>
    <cellStyle name="_Февраль_Май_Июнь_Август" xfId="1269"/>
    <cellStyle name="_Февраль_Май_Июнь_Дистанц." xfId="1270"/>
    <cellStyle name="_Февраль_Май_Июнь_Индив." xfId="1271"/>
    <cellStyle name="_Февраль_Май_Июнь_КБУ" xfId="1272"/>
    <cellStyle name="_Февраль_Май_КБУ" xfId="1273"/>
    <cellStyle name="_Февраль_Май_КРН" xfId="1274"/>
    <cellStyle name="_Февраль_Май_ОПШ" xfId="1275"/>
    <cellStyle name="_Февраль_Май_СР" xfId="1276"/>
    <cellStyle name="_Февраль_ОПШ" xfId="1277"/>
    <cellStyle name="_Февраль_РЕЧ" xfId="1278"/>
    <cellStyle name="_Февраль_РЕЧ_БЕЛ" xfId="1279"/>
    <cellStyle name="_Февраль_РЕЧ_РЕЧ" xfId="1280"/>
    <cellStyle name="_Февраль_СИ" xfId="1281"/>
    <cellStyle name="_Февраль_СИ_БЕЛ" xfId="1282"/>
    <cellStyle name="_Февраль_СИ_РЕЧ" xfId="1283"/>
    <cellStyle name="_Февраль_СР" xfId="1284"/>
    <cellStyle name="_Февраль_СУБД" xfId="1285"/>
    <cellStyle name="_Февраль_СУБД_БЕЛ" xfId="1286"/>
    <cellStyle name="_Февраль_СУБД_РЕЧ" xfId="1287"/>
    <cellStyle name="_ФШ" xfId="1288"/>
    <cellStyle name="_ФШ_Апрель" xfId="1289"/>
    <cellStyle name="_ФШ_Апрель_БЕЛ" xfId="1290"/>
    <cellStyle name="_ФШ_Апрель_РЕЧ" xfId="1291"/>
    <cellStyle name="_ФШ_БЕЛ" xfId="1292"/>
    <cellStyle name="_ФШ_Июль" xfId="1293"/>
    <cellStyle name="_ФШ_Июль_БЕЛ" xfId="1294"/>
    <cellStyle name="_ФШ_Июль_РЕЧ" xfId="1295"/>
    <cellStyle name="_ФШ_Июнь" xfId="1296"/>
    <cellStyle name="_ФШ_Июнь_БЕЛ" xfId="1297"/>
    <cellStyle name="_ФШ_Июнь_РЕЧ" xfId="1298"/>
    <cellStyle name="_ФШ_Май" xfId="1299"/>
    <cellStyle name="_ФШ_Май_БЕЛ" xfId="1300"/>
    <cellStyle name="_ФШ_Май_РЕЧ" xfId="1301"/>
    <cellStyle name="_ФШ_РЕЧ" xfId="1302"/>
    <cellStyle name="_ФШ_Февраль" xfId="1303"/>
    <cellStyle name="_ФШ_Февраль_БЕЛ" xfId="1304"/>
    <cellStyle name="_ФШ_Февраль_РЕЧ" xfId="1305"/>
    <cellStyle name="_ФШ_Январь" xfId="1306"/>
    <cellStyle name="_ФШ_Январь_БЕЛ" xfId="1307"/>
    <cellStyle name="_ФШ_Январь_РЕЧ" xfId="1308"/>
    <cellStyle name="_Январь" xfId="1309"/>
    <cellStyle name="_Январь_3ДМ" xfId="1310"/>
    <cellStyle name="_Январь_3ДМ_БЕЛ" xfId="1311"/>
    <cellStyle name="_Январь_3ДМ_РЕЧ" xfId="1312"/>
    <cellStyle name="_Январь_Август" xfId="1313"/>
    <cellStyle name="_Январь_Август_Дистанц." xfId="1314"/>
    <cellStyle name="_Январь_Август_Индив." xfId="1315"/>
    <cellStyle name="_Январь_АКАД" xfId="1316"/>
    <cellStyle name="_Январь_АКАД_БЕЛ" xfId="1317"/>
    <cellStyle name="_Январь_АКАД_РЕЧ" xfId="1318"/>
    <cellStyle name="_Январь_Апрель" xfId="1319"/>
    <cellStyle name="_Январь_Апрель_3ДМ" xfId="1320"/>
    <cellStyle name="_Январь_Апрель_3ДМ_БЕЛ" xfId="1321"/>
    <cellStyle name="_Январь_Апрель_3ДМ_РЕЧ" xfId="1322"/>
    <cellStyle name="_Январь_Апрель_Август" xfId="1323"/>
    <cellStyle name="_Январь_Апрель_Август_Дистанц." xfId="1324"/>
    <cellStyle name="_Январь_Апрель_Август_Индив." xfId="1325"/>
    <cellStyle name="_Январь_Апрель_АКАД" xfId="1326"/>
    <cellStyle name="_Январь_Апрель_АКАД_БЕЛ" xfId="1327"/>
    <cellStyle name="_Январь_Апрель_АКАД_РЕЧ" xfId="1328"/>
    <cellStyle name="_Январь_Апрель_Б9560" xfId="1329"/>
    <cellStyle name="_Январь_Апрель_Б9560_БЕЛ" xfId="1330"/>
    <cellStyle name="_Январь_Апрель_Б9560_РЕЧ" xfId="1331"/>
    <cellStyle name="_Январь_Апрель_БЕЛ" xfId="1332"/>
    <cellStyle name="_Январь_Апрель_БИНТ" xfId="1333"/>
    <cellStyle name="_Январь_Апрель_БИНТ_БЕЛ" xfId="1334"/>
    <cellStyle name="_Январь_Апрель_БИНТ_РЕЧ" xfId="1335"/>
    <cellStyle name="_Январь_Апрель_БУХ" xfId="1336"/>
    <cellStyle name="_Январь_Апрель_БУХ_БЕЛ" xfId="1337"/>
    <cellStyle name="_Январь_Апрель_БУХ_РЕЧ" xfId="1338"/>
    <cellStyle name="_Январь_Апрель_ВЕБДИЗ" xfId="1339"/>
    <cellStyle name="_Январь_Апрель_ВЕБДИЗ_БЕЛ" xfId="1340"/>
    <cellStyle name="_Январь_Апрель_ВЕБДИЗ_РЕЧ" xfId="1341"/>
    <cellStyle name="_Январь_Апрель_ВЕБМАСТ" xfId="1342"/>
    <cellStyle name="_Январь_Апрель_ВЕБМАСТ_БЕЛ" xfId="1343"/>
    <cellStyle name="_Январь_Апрель_ВЕБМАСТ_РЕЧ" xfId="1344"/>
    <cellStyle name="_Январь_Апрель_ВУЕ" xfId="1345"/>
    <cellStyle name="_Январь_Апрель_ВУЕ_БЕЛ" xfId="1346"/>
    <cellStyle name="_Январь_Апрель_ВУЕ_РЕЧ" xfId="1347"/>
    <cellStyle name="_Январь_Апрель_Дети" xfId="1348"/>
    <cellStyle name="_Январь_Апрель_Дети_БЕЛ" xfId="1349"/>
    <cellStyle name="_Январь_Апрель_Дети_РЕЧ" xfId="1350"/>
    <cellStyle name="_Январь_Апрель_Дистанц." xfId="1351"/>
    <cellStyle name="_Январь_Апрель_Индив." xfId="1352"/>
    <cellStyle name="_Январь_Апрель_Индив._БЕЛ" xfId="1353"/>
    <cellStyle name="_Январь_Апрель_Индив._РЕЧ" xfId="1354"/>
    <cellStyle name="_Январь_Апрель_Июль" xfId="1355"/>
    <cellStyle name="_Январь_Апрель_Июль_Август" xfId="1356"/>
    <cellStyle name="_Январь_Апрель_Июль_Август_Дистанц." xfId="1357"/>
    <cellStyle name="_Январь_Апрель_Июль_Август_Индив." xfId="1358"/>
    <cellStyle name="_Январь_Апрель_Июль_БЕЛ" xfId="1359"/>
    <cellStyle name="_Январь_Апрель_Июль_БИНТ" xfId="1360"/>
    <cellStyle name="_Январь_Апрель_Июль_БИНТ_БЕЛ" xfId="1361"/>
    <cellStyle name="_Январь_Апрель_Июль_БИНТ_РЕЧ" xfId="1362"/>
    <cellStyle name="_Январь_Апрель_Июль_ВЕБДИЗ" xfId="1363"/>
    <cellStyle name="_Январь_Апрель_Июль_ВЕБМАСТ" xfId="1364"/>
    <cellStyle name="_Январь_Апрель_Июль_ВЕБМАСТ_БЕЛ" xfId="1365"/>
    <cellStyle name="_Январь_Апрель_Июль_ВЕБМАСТ_РЕЧ" xfId="1366"/>
    <cellStyle name="_Январь_Апрель_Июль_Дети" xfId="1367"/>
    <cellStyle name="_Январь_Апрель_Июль_Дистанц." xfId="1368"/>
    <cellStyle name="_Январь_Апрель_Июль_Индив." xfId="1369"/>
    <cellStyle name="_Январь_Апрель_Июль_Индив._БЕЛ" xfId="1370"/>
    <cellStyle name="_Январь_Апрель_Июль_Индив._РЕЧ" xfId="1371"/>
    <cellStyle name="_Январь_Апрель_Июль_Июнь" xfId="1372"/>
    <cellStyle name="_Январь_Апрель_Июль_Июнь_Август" xfId="1373"/>
    <cellStyle name="_Январь_Апрель_Июль_Июнь_Дистанц." xfId="1374"/>
    <cellStyle name="_Январь_Апрель_Июль_Июнь_Индив." xfId="1375"/>
    <cellStyle name="_Январь_Апрель_Июль_Июнь_КБУ" xfId="1376"/>
    <cellStyle name="_Январь_Апрель_Июль_КБУ" xfId="1377"/>
    <cellStyle name="_Январь_Апрель_Июль_КРН" xfId="1378"/>
    <cellStyle name="_Январь_Апрель_Июль_ОПШ" xfId="1379"/>
    <cellStyle name="_Январь_Апрель_Июль_СР" xfId="1380"/>
    <cellStyle name="_Январь_Апрель_Июнь" xfId="1381"/>
    <cellStyle name="_Январь_Апрель_Июнь_1" xfId="1382"/>
    <cellStyle name="_Январь_Апрель_Июнь_1_Август" xfId="1383"/>
    <cellStyle name="_Январь_Апрель_Июнь_1_Дистанц." xfId="1384"/>
    <cellStyle name="_Январь_Апрель_Июнь_1_Индив." xfId="1385"/>
    <cellStyle name="_Январь_Апрель_Июнь_1_КБУ" xfId="1386"/>
    <cellStyle name="_Январь_Апрель_Июнь_Август" xfId="1387"/>
    <cellStyle name="_Январь_Апрель_Июнь_Август_Дистанц." xfId="1388"/>
    <cellStyle name="_Январь_Апрель_Июнь_Август_Индив." xfId="1389"/>
    <cellStyle name="_Январь_Апрель_Июнь_БЕЛ" xfId="1390"/>
    <cellStyle name="_Январь_Апрель_Июнь_БИНТ" xfId="1391"/>
    <cellStyle name="_Январь_Апрель_Июнь_БИНТ_БЕЛ" xfId="1392"/>
    <cellStyle name="_Январь_Апрель_Июнь_БИНТ_РЕЧ" xfId="1393"/>
    <cellStyle name="_Январь_Апрель_Июнь_БУХ" xfId="1394"/>
    <cellStyle name="_Январь_Апрель_Июнь_БУХ_БЕЛ" xfId="1395"/>
    <cellStyle name="_Январь_Апрель_Июнь_БУХ_РЕЧ" xfId="1396"/>
    <cellStyle name="_Январь_Апрель_Июнь_ВЕБДИЗ" xfId="1397"/>
    <cellStyle name="_Январь_Апрель_Июнь_ВЕБМАСТ" xfId="1398"/>
    <cellStyle name="_Январь_Апрель_Июнь_ВЕБМАСТ_БЕЛ" xfId="1399"/>
    <cellStyle name="_Январь_Апрель_Июнь_ВЕБМАСТ_РЕЧ" xfId="1400"/>
    <cellStyle name="_Январь_Апрель_Июнь_Дети" xfId="1401"/>
    <cellStyle name="_Январь_Апрель_Июнь_Дистанц." xfId="1402"/>
    <cellStyle name="_Январь_Апрель_Июнь_Индив." xfId="1403"/>
    <cellStyle name="_Январь_Апрель_Июнь_Индив._БЕЛ" xfId="1404"/>
    <cellStyle name="_Январь_Апрель_Июнь_Индив._РЕЧ" xfId="1405"/>
    <cellStyle name="_Январь_Апрель_Июнь_Июнь" xfId="1406"/>
    <cellStyle name="_Январь_Апрель_Июнь_Июнь_Август" xfId="1407"/>
    <cellStyle name="_Январь_Апрель_Июнь_Июнь_Дистанц." xfId="1408"/>
    <cellStyle name="_Январь_Апрель_Июнь_Июнь_Индив." xfId="1409"/>
    <cellStyle name="_Январь_Апрель_Июнь_Июнь_КБУ" xfId="1410"/>
    <cellStyle name="_Январь_Апрель_Июнь_КБУ" xfId="1411"/>
    <cellStyle name="_Январь_Апрель_Июнь_КРН" xfId="1412"/>
    <cellStyle name="_Январь_Апрель_Июнь_ОПШ" xfId="1413"/>
    <cellStyle name="_Январь_Апрель_Июнь_СР" xfId="1414"/>
    <cellStyle name="_Январь_Апрель_КБУ" xfId="1415"/>
    <cellStyle name="_Январь_Апрель_КБУ_БЕЛ" xfId="1416"/>
    <cellStyle name="_Январь_Апрель_КБУ_РЕЧ" xfId="1417"/>
    <cellStyle name="_Январь_Апрель_КРН" xfId="1418"/>
    <cellStyle name="_Январь_Апрель_Май" xfId="1419"/>
    <cellStyle name="_Январь_Апрель_Май_1" xfId="1420"/>
    <cellStyle name="_Январь_Апрель_Май_1_Август" xfId="1421"/>
    <cellStyle name="_Январь_Апрель_Май_1_Август_Дистанц." xfId="1422"/>
    <cellStyle name="_Январь_Апрель_Май_1_Август_Индив." xfId="1423"/>
    <cellStyle name="_Январь_Апрель_Май_1_БЕЛ" xfId="1424"/>
    <cellStyle name="_Январь_Апрель_Май_1_БИНТ" xfId="1425"/>
    <cellStyle name="_Январь_Апрель_Май_1_БИНТ_БЕЛ" xfId="1426"/>
    <cellStyle name="_Январь_Апрель_Май_1_БИНТ_РЕЧ" xfId="1427"/>
    <cellStyle name="_Январь_Апрель_Май_1_ВЕБДИЗ" xfId="1428"/>
    <cellStyle name="_Январь_Апрель_Май_1_ВЕБМАСТ" xfId="1429"/>
    <cellStyle name="_Январь_Апрель_Май_1_ВЕБМАСТ_БЕЛ" xfId="1430"/>
    <cellStyle name="_Январь_Апрель_Май_1_ВЕБМАСТ_РЕЧ" xfId="1431"/>
    <cellStyle name="_Январь_Апрель_Май_1_Дети" xfId="1432"/>
    <cellStyle name="_Январь_Апрель_Май_1_Дистанц." xfId="1433"/>
    <cellStyle name="_Январь_Апрель_Май_1_Индив." xfId="1434"/>
    <cellStyle name="_Январь_Апрель_Май_1_Индив._БЕЛ" xfId="1435"/>
    <cellStyle name="_Январь_Апрель_Май_1_Индив._РЕЧ" xfId="1436"/>
    <cellStyle name="_Январь_Апрель_Май_1_Июнь" xfId="1437"/>
    <cellStyle name="_Январь_Апрель_Май_1_Июнь_Август" xfId="1438"/>
    <cellStyle name="_Январь_Апрель_Май_1_Июнь_Дистанц." xfId="1439"/>
    <cellStyle name="_Январь_Апрель_Май_1_Июнь_Индив." xfId="1440"/>
    <cellStyle name="_Январь_Апрель_Май_1_Июнь_КБУ" xfId="1441"/>
    <cellStyle name="_Январь_Апрель_Май_1_КБУ" xfId="1442"/>
    <cellStyle name="_Январь_Апрель_Май_1_КРН" xfId="1443"/>
    <cellStyle name="_Январь_Апрель_Май_1_ОПШ" xfId="1444"/>
    <cellStyle name="_Январь_Апрель_Май_1_СР" xfId="1445"/>
    <cellStyle name="_Январь_Апрель_Май_Август" xfId="1446"/>
    <cellStyle name="_Январь_Апрель_Май_Август_Дистанц." xfId="1447"/>
    <cellStyle name="_Январь_Апрель_Май_Август_Индив." xfId="1448"/>
    <cellStyle name="_Январь_Апрель_Май_АКАД" xfId="1449"/>
    <cellStyle name="_Январь_Апрель_Май_АКАД_БЕЛ" xfId="1450"/>
    <cellStyle name="_Январь_Апрель_Май_АКАД_РЕЧ" xfId="1451"/>
    <cellStyle name="_Январь_Апрель_Май_Б9560" xfId="1452"/>
    <cellStyle name="_Январь_Апрель_Май_Б9560_БЕЛ" xfId="1453"/>
    <cellStyle name="_Январь_Апрель_Май_Б9560_РЕЧ" xfId="1454"/>
    <cellStyle name="_Январь_Апрель_Май_БЕЛ" xfId="1455"/>
    <cellStyle name="_Январь_Апрель_Май_БИНТ" xfId="1456"/>
    <cellStyle name="_Январь_Апрель_Май_БИНТ_БЕЛ" xfId="1457"/>
    <cellStyle name="_Январь_Апрель_Май_БИНТ_РЕЧ" xfId="1458"/>
    <cellStyle name="_Январь_Апрель_Май_БУХ" xfId="1459"/>
    <cellStyle name="_Январь_Апрель_Май_БУХ_БЕЛ" xfId="1460"/>
    <cellStyle name="_Январь_Апрель_Май_БУХ_РЕЧ" xfId="1461"/>
    <cellStyle name="_Январь_Апрель_Май_ВЕБДИЗ" xfId="1462"/>
    <cellStyle name="_Январь_Апрель_Май_ВЕБМАСТ" xfId="1463"/>
    <cellStyle name="_Январь_Апрель_Май_ВЕБМАСТ_БЕЛ" xfId="1464"/>
    <cellStyle name="_Январь_Апрель_Май_ВЕБМАСТ_РЕЧ" xfId="1465"/>
    <cellStyle name="_Январь_Апрель_Май_Дети" xfId="1466"/>
    <cellStyle name="_Январь_Апрель_Май_Дистанц." xfId="1467"/>
    <cellStyle name="_Январь_Апрель_Май_Индив." xfId="1468"/>
    <cellStyle name="_Январь_Апрель_Май_Индив._БЕЛ" xfId="1469"/>
    <cellStyle name="_Январь_Апрель_Май_Индив._РЕЧ" xfId="1470"/>
    <cellStyle name="_Январь_Апрель_Май_Июль" xfId="1471"/>
    <cellStyle name="_Январь_Апрель_Май_Июль_Август" xfId="1472"/>
    <cellStyle name="_Январь_Апрель_Май_Июль_Август_Дистанц." xfId="1473"/>
    <cellStyle name="_Январь_Апрель_Май_Июль_Август_Индив." xfId="1474"/>
    <cellStyle name="_Январь_Апрель_Май_Июль_БЕЛ" xfId="1475"/>
    <cellStyle name="_Январь_Апрель_Май_Июль_БИНТ" xfId="1476"/>
    <cellStyle name="_Январь_Апрель_Май_Июль_БИНТ_БЕЛ" xfId="1477"/>
    <cellStyle name="_Январь_Апрель_Май_Июль_БИНТ_РЕЧ" xfId="1478"/>
    <cellStyle name="_Январь_Апрель_Май_Июль_ВЕБДИЗ" xfId="1479"/>
    <cellStyle name="_Январь_Апрель_Май_Июль_ВЕБМАСТ" xfId="1480"/>
    <cellStyle name="_Январь_Апрель_Май_Июль_ВЕБМАСТ_БЕЛ" xfId="1481"/>
    <cellStyle name="_Январь_Апрель_Май_Июль_ВЕБМАСТ_РЕЧ" xfId="1482"/>
    <cellStyle name="_Январь_Апрель_Май_Июль_Дети" xfId="1483"/>
    <cellStyle name="_Январь_Апрель_Май_Июль_Дистанц." xfId="1484"/>
    <cellStyle name="_Январь_Апрель_Май_Июль_Индив." xfId="1485"/>
    <cellStyle name="_Январь_Апрель_Май_Июль_Индив._БЕЛ" xfId="1486"/>
    <cellStyle name="_Январь_Апрель_Май_Июль_Индив._РЕЧ" xfId="1487"/>
    <cellStyle name="_Январь_Апрель_Май_Июль_Июнь" xfId="1488"/>
    <cellStyle name="_Январь_Апрель_Май_Июль_Июнь_Август" xfId="1489"/>
    <cellStyle name="_Январь_Апрель_Май_Июль_Июнь_Дистанц." xfId="1490"/>
    <cellStyle name="_Январь_Апрель_Май_Июль_Июнь_Индив." xfId="1491"/>
    <cellStyle name="_Январь_Апрель_Май_Июль_Июнь_КБУ" xfId="1492"/>
    <cellStyle name="_Январь_Апрель_Май_Июль_КБУ" xfId="1493"/>
    <cellStyle name="_Январь_Апрель_Май_Июль_КРН" xfId="1494"/>
    <cellStyle name="_Январь_Апрель_Май_Июль_ОПШ" xfId="1495"/>
    <cellStyle name="_Январь_Апрель_Май_Июль_СР" xfId="1496"/>
    <cellStyle name="_Январь_Апрель_Май_Июнь" xfId="1497"/>
    <cellStyle name="_Январь_Апрель_Май_Июнь_1" xfId="1498"/>
    <cellStyle name="_Январь_Апрель_Май_Июнь_1_Август" xfId="1499"/>
    <cellStyle name="_Январь_Апрель_Май_Июнь_1_Дистанц." xfId="1500"/>
    <cellStyle name="_Январь_Апрель_Май_Июнь_1_Индив." xfId="1501"/>
    <cellStyle name="_Январь_Апрель_Май_Июнь_1_КБУ" xfId="1502"/>
    <cellStyle name="_Январь_Апрель_Май_Июнь_Август" xfId="1503"/>
    <cellStyle name="_Январь_Апрель_Май_Июнь_Август_Дистанц." xfId="1504"/>
    <cellStyle name="_Январь_Апрель_Май_Июнь_Август_Индив." xfId="1505"/>
    <cellStyle name="_Январь_Апрель_Май_Июнь_БЕЛ" xfId="1506"/>
    <cellStyle name="_Январь_Апрель_Май_Июнь_БИНТ" xfId="1507"/>
    <cellStyle name="_Январь_Апрель_Май_Июнь_БИНТ_БЕЛ" xfId="1508"/>
    <cellStyle name="_Январь_Апрель_Май_Июнь_БИНТ_РЕЧ" xfId="1509"/>
    <cellStyle name="_Январь_Апрель_Май_Июнь_БУХ" xfId="1510"/>
    <cellStyle name="_Январь_Апрель_Май_Июнь_БУХ_БЕЛ" xfId="1511"/>
    <cellStyle name="_Январь_Апрель_Май_Июнь_БУХ_РЕЧ" xfId="1512"/>
    <cellStyle name="_Январь_Апрель_Май_Июнь_ВЕБДИЗ" xfId="1513"/>
    <cellStyle name="_Январь_Апрель_Май_Июнь_ВЕБМАСТ" xfId="1514"/>
    <cellStyle name="_Январь_Апрель_Май_Июнь_ВЕБМАСТ_БЕЛ" xfId="1515"/>
    <cellStyle name="_Январь_Апрель_Май_Июнь_ВЕБМАСТ_РЕЧ" xfId="1516"/>
    <cellStyle name="_Январь_Апрель_Май_Июнь_Дети" xfId="1517"/>
    <cellStyle name="_Январь_Апрель_Май_Июнь_Дистанц." xfId="1518"/>
    <cellStyle name="_Январь_Апрель_Май_Июнь_Индив." xfId="1519"/>
    <cellStyle name="_Январь_Апрель_Май_Июнь_Индив._БЕЛ" xfId="1520"/>
    <cellStyle name="_Январь_Апрель_Май_Июнь_Индив._РЕЧ" xfId="1521"/>
    <cellStyle name="_Январь_Апрель_Май_Июнь_Июнь" xfId="1522"/>
    <cellStyle name="_Январь_Апрель_Май_Июнь_Июнь_Август" xfId="1523"/>
    <cellStyle name="_Январь_Апрель_Май_Июнь_Июнь_Дистанц." xfId="1524"/>
    <cellStyle name="_Январь_Апрель_Май_Июнь_Июнь_Индив." xfId="1525"/>
    <cellStyle name="_Январь_Апрель_Май_Июнь_Июнь_КБУ" xfId="1526"/>
    <cellStyle name="_Январь_Апрель_Май_Июнь_КБУ" xfId="1527"/>
    <cellStyle name="_Январь_Апрель_Май_Июнь_КРН" xfId="1528"/>
    <cellStyle name="_Январь_Апрель_Май_Июнь_ОПШ" xfId="1529"/>
    <cellStyle name="_Январь_Апрель_Май_Июнь_СР" xfId="1530"/>
    <cellStyle name="_Январь_Апрель_Май_КБУ" xfId="1531"/>
    <cellStyle name="_Январь_Апрель_Май_КРН" xfId="1532"/>
    <cellStyle name="_Январь_Апрель_Май_Май" xfId="1533"/>
    <cellStyle name="_Январь_Апрель_Май_Май_Август" xfId="1534"/>
    <cellStyle name="_Январь_Апрель_Май_Май_Август_Дистанц." xfId="1535"/>
    <cellStyle name="_Январь_Апрель_Май_Май_Август_Индив." xfId="1536"/>
    <cellStyle name="_Январь_Апрель_Май_Май_БЕЛ" xfId="1537"/>
    <cellStyle name="_Январь_Апрель_Май_Май_БИНТ" xfId="1538"/>
    <cellStyle name="_Январь_Апрель_Май_Май_БИНТ_БЕЛ" xfId="1539"/>
    <cellStyle name="_Январь_Апрель_Май_Май_БИНТ_РЕЧ" xfId="1540"/>
    <cellStyle name="_Январь_Апрель_Май_Май_ВЕБДИЗ" xfId="1541"/>
    <cellStyle name="_Январь_Апрель_Май_Май_ВЕБМАСТ" xfId="1542"/>
    <cellStyle name="_Январь_Апрель_Май_Май_ВЕБМАСТ_БЕЛ" xfId="1543"/>
    <cellStyle name="_Январь_Апрель_Май_Май_ВЕБМАСТ_РЕЧ" xfId="1544"/>
    <cellStyle name="_Январь_Апрель_Май_Май_Дети" xfId="1545"/>
    <cellStyle name="_Январь_Апрель_Май_Май_Дистанц." xfId="1546"/>
    <cellStyle name="_Январь_Апрель_Май_Май_Индив." xfId="1547"/>
    <cellStyle name="_Январь_Апрель_Май_Май_Индив._БЕЛ" xfId="1548"/>
    <cellStyle name="_Январь_Апрель_Май_Май_Индив._РЕЧ" xfId="1549"/>
    <cellStyle name="_Январь_Апрель_Май_Май_Июнь" xfId="1550"/>
    <cellStyle name="_Январь_Апрель_Май_Май_Июнь_Август" xfId="1551"/>
    <cellStyle name="_Январь_Апрель_Май_Май_Июнь_Дистанц." xfId="1552"/>
    <cellStyle name="_Январь_Апрель_Май_Май_Июнь_Индив." xfId="1553"/>
    <cellStyle name="_Январь_Апрель_Май_Май_Июнь_КБУ" xfId="1554"/>
    <cellStyle name="_Январь_Апрель_Май_Май_КБУ" xfId="1555"/>
    <cellStyle name="_Январь_Апрель_Май_Май_КРН" xfId="1556"/>
    <cellStyle name="_Январь_Апрель_Май_Май_ОПШ" xfId="1557"/>
    <cellStyle name="_Январь_Апрель_Май_Май_СР" xfId="1558"/>
    <cellStyle name="_Январь_Апрель_Май_ОПШ" xfId="1559"/>
    <cellStyle name="_Январь_Апрель_Май_РЕЧ" xfId="1560"/>
    <cellStyle name="_Январь_Апрель_Май_РЕЧ_БЕЛ" xfId="1561"/>
    <cellStyle name="_Январь_Апрель_Май_РЕЧ_РЕЧ" xfId="1562"/>
    <cellStyle name="_Январь_Апрель_Май_СИ" xfId="1563"/>
    <cellStyle name="_Январь_Апрель_Май_СИ_БЕЛ" xfId="1564"/>
    <cellStyle name="_Январь_Апрель_Май_СИ_РЕЧ" xfId="1565"/>
    <cellStyle name="_Январь_Апрель_Май_СР" xfId="1566"/>
    <cellStyle name="_Январь_Апрель_Май_СУБД" xfId="1567"/>
    <cellStyle name="_Январь_Апрель_Май_СУБД_БЕЛ" xfId="1568"/>
    <cellStyle name="_Январь_Апрель_Май_СУБД_РЕЧ" xfId="1569"/>
    <cellStyle name="_Январь_Апрель_НТ" xfId="1570"/>
    <cellStyle name="_Январь_Апрель_НТ_БЕЛ" xfId="1571"/>
    <cellStyle name="_Январь_Апрель_НТ_РЕЧ" xfId="1572"/>
    <cellStyle name="_Январь_Апрель_ОПШ" xfId="1573"/>
    <cellStyle name="_Январь_Апрель_Офис" xfId="1574"/>
    <cellStyle name="_Январь_Апрель_Офис_БЕЛ" xfId="1575"/>
    <cellStyle name="_Январь_Апрель_Офис_РЕЧ" xfId="1576"/>
    <cellStyle name="_Январь_Апрель_РЕЧ" xfId="1577"/>
    <cellStyle name="_Январь_Апрель_РЕЧ_БЕЛ" xfId="1578"/>
    <cellStyle name="_Январь_Апрель_РЕЧ_РЕЧ" xfId="1579"/>
    <cellStyle name="_Январь_Апрель_СИ" xfId="1580"/>
    <cellStyle name="_Январь_Апрель_СИ_БЕЛ" xfId="1581"/>
    <cellStyle name="_Январь_Апрель_СИ_РЕЧ" xfId="1582"/>
    <cellStyle name="_Январь_Апрель_СИС" xfId="1583"/>
    <cellStyle name="_Январь_Апрель_СИС_БЕЛ" xfId="1584"/>
    <cellStyle name="_Январь_Апрель_СИС_РЕЧ" xfId="1585"/>
    <cellStyle name="_Январь_Апрель_СР" xfId="1586"/>
    <cellStyle name="_Январь_Апрель_СУБД" xfId="1587"/>
    <cellStyle name="_Январь_Апрель_СУБД_БЕЛ" xfId="1588"/>
    <cellStyle name="_Январь_Апрель_СУБД_РЕЧ" xfId="1589"/>
    <cellStyle name="_Январь_Апрель_ТЕК" xfId="1590"/>
    <cellStyle name="_Январь_Апрель_ТЕК_БЕЛ" xfId="1591"/>
    <cellStyle name="_Январь_Апрель_ТЕК_РЕЧ" xfId="1592"/>
    <cellStyle name="_Январь_Апрель_Февраль" xfId="1593"/>
    <cellStyle name="_Январь_Апрель_Февраль_Август" xfId="1594"/>
    <cellStyle name="_Январь_Апрель_Февраль_Август_Дистанц." xfId="1595"/>
    <cellStyle name="_Январь_Апрель_Февраль_Август_Индив." xfId="1596"/>
    <cellStyle name="_Январь_Апрель_Февраль_АКАД" xfId="1597"/>
    <cellStyle name="_Январь_Апрель_Февраль_АКАД_БЕЛ" xfId="1598"/>
    <cellStyle name="_Январь_Апрель_Февраль_АКАД_РЕЧ" xfId="1599"/>
    <cellStyle name="_Январь_Апрель_Февраль_Б9560" xfId="1600"/>
    <cellStyle name="_Январь_Апрель_Февраль_Б9560_БЕЛ" xfId="1601"/>
    <cellStyle name="_Январь_Апрель_Февраль_Б9560_РЕЧ" xfId="1602"/>
    <cellStyle name="_Январь_Апрель_Февраль_БЕЛ" xfId="1603"/>
    <cellStyle name="_Январь_Апрель_Февраль_БИНТ" xfId="1604"/>
    <cellStyle name="_Январь_Апрель_Февраль_БИНТ_БЕЛ" xfId="1605"/>
    <cellStyle name="_Январь_Апрель_Февраль_БИНТ_РЕЧ" xfId="1606"/>
    <cellStyle name="_Январь_Апрель_Февраль_БУХ" xfId="1607"/>
    <cellStyle name="_Январь_Апрель_Февраль_БУХ_БЕЛ" xfId="1608"/>
    <cellStyle name="_Январь_Апрель_Февраль_БУХ_РЕЧ" xfId="1609"/>
    <cellStyle name="_Январь_Апрель_Февраль_ВЕБДИЗ" xfId="1610"/>
    <cellStyle name="_Январь_Апрель_Февраль_ВЕБМАСТ" xfId="1611"/>
    <cellStyle name="_Январь_Апрель_Февраль_ВЕБМАСТ_БЕЛ" xfId="1612"/>
    <cellStyle name="_Январь_Апрель_Февраль_ВЕБМАСТ_РЕЧ" xfId="1613"/>
    <cellStyle name="_Январь_Апрель_Февраль_Дети" xfId="1614"/>
    <cellStyle name="_Январь_Апрель_Февраль_Дистанц." xfId="1615"/>
    <cellStyle name="_Январь_Апрель_Февраль_Индив." xfId="1616"/>
    <cellStyle name="_Январь_Апрель_Февраль_Индив._БЕЛ" xfId="1617"/>
    <cellStyle name="_Январь_Апрель_Февраль_Индив._РЕЧ" xfId="1618"/>
    <cellStyle name="_Январь_Апрель_Февраль_Июль" xfId="1619"/>
    <cellStyle name="_Январь_Апрель_Февраль_Июль_Август" xfId="1620"/>
    <cellStyle name="_Январь_Апрель_Февраль_Июль_Август_Дистанц." xfId="1621"/>
    <cellStyle name="_Январь_Апрель_Февраль_Июль_Август_Индив." xfId="1622"/>
    <cellStyle name="_Январь_Апрель_Февраль_Июль_БЕЛ" xfId="1623"/>
    <cellStyle name="_Январь_Апрель_Февраль_Июль_БИНТ" xfId="1624"/>
    <cellStyle name="_Январь_Апрель_Февраль_Июль_БИНТ_БЕЛ" xfId="1625"/>
    <cellStyle name="_Январь_Апрель_Февраль_Июль_БИНТ_РЕЧ" xfId="1626"/>
    <cellStyle name="_Январь_Апрель_Февраль_Июль_ВЕБДИЗ" xfId="1627"/>
    <cellStyle name="_Январь_Апрель_Февраль_Июль_ВЕБМАСТ" xfId="1628"/>
    <cellStyle name="_Январь_Апрель_Февраль_Июль_ВЕБМАСТ_БЕЛ" xfId="1629"/>
    <cellStyle name="_Январь_Апрель_Февраль_Июль_ВЕБМАСТ_РЕЧ" xfId="1630"/>
    <cellStyle name="_Январь_Апрель_Февраль_Июль_Дети" xfId="1631"/>
    <cellStyle name="_Январь_Апрель_Февраль_Июль_Дистанц." xfId="1632"/>
    <cellStyle name="_Январь_Апрель_Февраль_Июль_Индив." xfId="1633"/>
    <cellStyle name="_Январь_Апрель_Февраль_Июль_Индив._БЕЛ" xfId="1634"/>
    <cellStyle name="_Январь_Апрель_Февраль_Июль_Индив._РЕЧ" xfId="1635"/>
    <cellStyle name="_Январь_Апрель_Февраль_Июль_Июнь" xfId="1636"/>
    <cellStyle name="_Январь_Апрель_Февраль_Июль_Июнь_Август" xfId="1637"/>
    <cellStyle name="_Январь_Апрель_Февраль_Июль_Июнь_Дистанц." xfId="1638"/>
    <cellStyle name="_Январь_Апрель_Февраль_Июль_Июнь_Индив." xfId="1639"/>
    <cellStyle name="_Январь_Апрель_Февраль_Июль_Июнь_КБУ" xfId="1640"/>
    <cellStyle name="_Январь_Апрель_Февраль_Июль_КБУ" xfId="1641"/>
    <cellStyle name="_Январь_Апрель_Февраль_Июль_КРН" xfId="1642"/>
    <cellStyle name="_Январь_Апрель_Февраль_Июль_ОПШ" xfId="1643"/>
    <cellStyle name="_Январь_Апрель_Февраль_Июль_СР" xfId="1644"/>
    <cellStyle name="_Январь_Апрель_Февраль_Июнь" xfId="1645"/>
    <cellStyle name="_Январь_Апрель_Февраль_Июнь_1" xfId="1646"/>
    <cellStyle name="_Январь_Апрель_Февраль_Июнь_1_Август" xfId="1647"/>
    <cellStyle name="_Январь_Апрель_Февраль_Июнь_1_Дистанц." xfId="1648"/>
    <cellStyle name="_Январь_Апрель_Февраль_Июнь_1_Индив." xfId="1649"/>
    <cellStyle name="_Январь_Апрель_Февраль_Июнь_1_КБУ" xfId="1650"/>
    <cellStyle name="_Январь_Апрель_Февраль_Июнь_Август" xfId="1651"/>
    <cellStyle name="_Январь_Апрель_Февраль_Июнь_Август_Дистанц." xfId="1652"/>
    <cellStyle name="_Январь_Апрель_Февраль_Июнь_Август_Индив." xfId="1653"/>
    <cellStyle name="_Январь_Апрель_Февраль_Июнь_БЕЛ" xfId="1654"/>
    <cellStyle name="_Январь_Апрель_Февраль_Июнь_БИНТ" xfId="1655"/>
    <cellStyle name="_Январь_Апрель_Февраль_Июнь_БИНТ_БЕЛ" xfId="1656"/>
    <cellStyle name="_Январь_Апрель_Февраль_Июнь_БИНТ_РЕЧ" xfId="1657"/>
    <cellStyle name="_Январь_Апрель_Февраль_Июнь_БУХ" xfId="1658"/>
    <cellStyle name="_Январь_Апрель_Февраль_Июнь_БУХ_БЕЛ" xfId="1659"/>
    <cellStyle name="_Январь_Апрель_Февраль_Июнь_БУХ_РЕЧ" xfId="1660"/>
    <cellStyle name="_Январь_Апрель_Февраль_Июнь_ВЕБДИЗ" xfId="1661"/>
    <cellStyle name="_Январь_Апрель_Февраль_Июнь_ВЕБМАСТ" xfId="1662"/>
    <cellStyle name="_Январь_Апрель_Февраль_Июнь_ВЕБМАСТ_БЕЛ" xfId="1663"/>
    <cellStyle name="_Январь_Апрель_Февраль_Июнь_ВЕБМАСТ_РЕЧ" xfId="1664"/>
    <cellStyle name="_Январь_Апрель_Февраль_Июнь_Дети" xfId="1665"/>
    <cellStyle name="_Январь_Апрель_Февраль_Июнь_Дистанц." xfId="1666"/>
    <cellStyle name="_Январь_Апрель_Февраль_Июнь_Индив." xfId="1667"/>
    <cellStyle name="_Январь_Апрель_Февраль_Июнь_Индив._БЕЛ" xfId="1668"/>
    <cellStyle name="_Январь_Апрель_Февраль_Июнь_Индив._РЕЧ" xfId="1669"/>
    <cellStyle name="_Январь_Апрель_Февраль_Июнь_Июнь" xfId="1670"/>
    <cellStyle name="_Январь_Апрель_Февраль_Июнь_Июнь_Август" xfId="1671"/>
    <cellStyle name="_Январь_Апрель_Февраль_Июнь_Июнь_Дистанц." xfId="1672"/>
    <cellStyle name="_Январь_Апрель_Февраль_Июнь_Июнь_Индив." xfId="1673"/>
    <cellStyle name="_Январь_Апрель_Февраль_Июнь_Июнь_КБУ" xfId="1674"/>
    <cellStyle name="_Январь_Апрель_Февраль_Июнь_КБУ" xfId="1675"/>
    <cellStyle name="_Январь_Апрель_Февраль_Июнь_КРН" xfId="1676"/>
    <cellStyle name="_Январь_Апрель_Февраль_Июнь_ОПШ" xfId="1677"/>
    <cellStyle name="_Январь_Апрель_Февраль_Июнь_СР" xfId="1678"/>
    <cellStyle name="_Январь_Апрель_Февраль_КБУ" xfId="1679"/>
    <cellStyle name="_Январь_Апрель_Февраль_КРН" xfId="1680"/>
    <cellStyle name="_Январь_Апрель_Февраль_Май" xfId="1681"/>
    <cellStyle name="_Январь_Апрель_Февраль_Май_Август" xfId="1682"/>
    <cellStyle name="_Январь_Апрель_Февраль_Май_Август_Дистанц." xfId="1683"/>
    <cellStyle name="_Январь_Апрель_Февраль_Май_Август_Индив." xfId="1684"/>
    <cellStyle name="_Январь_Апрель_Февраль_Май_БЕЛ" xfId="1685"/>
    <cellStyle name="_Январь_Апрель_Февраль_Май_БИНТ" xfId="1686"/>
    <cellStyle name="_Январь_Апрель_Февраль_Май_БИНТ_БЕЛ" xfId="1687"/>
    <cellStyle name="_Январь_Апрель_Февраль_Май_БИНТ_РЕЧ" xfId="1688"/>
    <cellStyle name="_Январь_Апрель_Февраль_Май_ВЕБДИЗ" xfId="1689"/>
    <cellStyle name="_Январь_Апрель_Февраль_Май_ВЕБМАСТ" xfId="1690"/>
    <cellStyle name="_Январь_Апрель_Февраль_Май_ВЕБМАСТ_БЕЛ" xfId="1691"/>
    <cellStyle name="_Январь_Апрель_Февраль_Май_ВЕБМАСТ_РЕЧ" xfId="1692"/>
    <cellStyle name="_Январь_Апрель_Февраль_Май_Дети" xfId="1693"/>
    <cellStyle name="_Январь_Апрель_Февраль_Май_Дистанц." xfId="1694"/>
    <cellStyle name="_Январь_Апрель_Февраль_Май_Индив." xfId="1695"/>
    <cellStyle name="_Январь_Апрель_Февраль_Май_Индив._БЕЛ" xfId="1696"/>
    <cellStyle name="_Январь_Апрель_Февраль_Май_Индив._РЕЧ" xfId="1697"/>
    <cellStyle name="_Январь_Апрель_Февраль_Май_Июнь" xfId="1698"/>
    <cellStyle name="_Январь_Апрель_Февраль_Май_Июнь_Август" xfId="1699"/>
    <cellStyle name="_Январь_Апрель_Февраль_Май_Июнь_Дистанц." xfId="1700"/>
    <cellStyle name="_Январь_Апрель_Февраль_Май_Июнь_Индив." xfId="1701"/>
    <cellStyle name="_Январь_Апрель_Февраль_Май_Июнь_КБУ" xfId="1702"/>
    <cellStyle name="_Январь_Апрель_Февраль_Май_КБУ" xfId="1703"/>
    <cellStyle name="_Январь_Апрель_Февраль_Май_КРН" xfId="1704"/>
    <cellStyle name="_Январь_Апрель_Февраль_Май_ОПШ" xfId="1705"/>
    <cellStyle name="_Январь_Апрель_Февраль_Май_СР" xfId="1706"/>
    <cellStyle name="_Январь_Апрель_Февраль_ОПШ" xfId="1707"/>
    <cellStyle name="_Январь_Апрель_Февраль_РЕЧ" xfId="1708"/>
    <cellStyle name="_Январь_Апрель_Февраль_РЕЧ_БЕЛ" xfId="1709"/>
    <cellStyle name="_Январь_Апрель_Февраль_РЕЧ_РЕЧ" xfId="1710"/>
    <cellStyle name="_Январь_Апрель_Февраль_СИ" xfId="1711"/>
    <cellStyle name="_Январь_Апрель_Февраль_СИ_БЕЛ" xfId="1712"/>
    <cellStyle name="_Январь_Апрель_Февраль_СИ_РЕЧ" xfId="1713"/>
    <cellStyle name="_Январь_Апрель_Февраль_СР" xfId="1714"/>
    <cellStyle name="_Январь_Апрель_Февраль_СУБД" xfId="1715"/>
    <cellStyle name="_Январь_Апрель_Февраль_СУБД_БЕЛ" xfId="1716"/>
    <cellStyle name="_Январь_Апрель_Февраль_СУБД_РЕЧ" xfId="1717"/>
    <cellStyle name="_Январь_Апрель_ФШ" xfId="1718"/>
    <cellStyle name="_Январь_Апрель_ФШ_БЕЛ" xfId="1719"/>
    <cellStyle name="_Январь_Апрель_ФШ_РЕЧ" xfId="1720"/>
    <cellStyle name="_Январь_Б9560" xfId="1721"/>
    <cellStyle name="_Январь_Б9560_БЕЛ" xfId="1722"/>
    <cellStyle name="_Январь_Б9560_РЕЧ" xfId="1723"/>
    <cellStyle name="_Январь_БЕЛ" xfId="1724"/>
    <cellStyle name="_Январь_БЕЛ_БЕЛ" xfId="1725"/>
    <cellStyle name="_Январь_БЕЛ_РЕЧ" xfId="1726"/>
    <cellStyle name="_Январь_БИНТ" xfId="1727"/>
    <cellStyle name="_Январь_БИНТ_БЕЛ" xfId="1728"/>
    <cellStyle name="_Январь_БИНТ_РЕЧ" xfId="1729"/>
    <cellStyle name="_Январь_БУХ" xfId="1730"/>
    <cellStyle name="_Январь_БУХ_БЕЛ" xfId="1731"/>
    <cellStyle name="_Январь_БУХ_РЕЧ" xfId="1732"/>
    <cellStyle name="_Январь_ВЕБДИЗ" xfId="1733"/>
    <cellStyle name="_Январь_ВЕБДИЗ_БЕЛ" xfId="1734"/>
    <cellStyle name="_Январь_ВЕБДИЗ_РЕЧ" xfId="1735"/>
    <cellStyle name="_Январь_ВЕБМАСТ" xfId="1736"/>
    <cellStyle name="_Январь_ВЕБМАСТ_БЕЛ" xfId="1737"/>
    <cellStyle name="_Январь_ВЕБМАСТ_РЕЧ" xfId="1738"/>
    <cellStyle name="_Январь_ВУЕ" xfId="1739"/>
    <cellStyle name="_Январь_ВУЕ_БЕЛ" xfId="1740"/>
    <cellStyle name="_Январь_ВУЕ_РЕЧ" xfId="1741"/>
    <cellStyle name="_Январь_Дети" xfId="1742"/>
    <cellStyle name="_Январь_Дети_БЕЛ" xfId="1743"/>
    <cellStyle name="_Январь_Дети_РЕЧ" xfId="1744"/>
    <cellStyle name="_Январь_Дистанц." xfId="1745"/>
    <cellStyle name="_Январь_Заявление" xfId="1746"/>
    <cellStyle name="_Январь_Заявление_БЕЛ" xfId="1747"/>
    <cellStyle name="_Январь_Заявление_РЕЧ" xfId="1748"/>
    <cellStyle name="_Январь_Индив." xfId="1749"/>
    <cellStyle name="_Январь_Индив._БЕЛ" xfId="1750"/>
    <cellStyle name="_Январь_Индив._РЕЧ" xfId="1751"/>
    <cellStyle name="_Январь_ИНТ" xfId="1752"/>
    <cellStyle name="_Январь_ИНТ_БЕЛ" xfId="1753"/>
    <cellStyle name="_Январь_ИНТ_РЕЧ" xfId="1754"/>
    <cellStyle name="_Январь_Июль" xfId="1755"/>
    <cellStyle name="_Январь_Июль_Август" xfId="1756"/>
    <cellStyle name="_Январь_Июль_Август_Дистанц." xfId="1757"/>
    <cellStyle name="_Январь_Июль_Август_Индив." xfId="1758"/>
    <cellStyle name="_Январь_Июль_БЕЛ" xfId="1759"/>
    <cellStyle name="_Январь_Июль_БИНТ" xfId="1760"/>
    <cellStyle name="_Январь_Июль_БИНТ_БЕЛ" xfId="1761"/>
    <cellStyle name="_Январь_Июль_БИНТ_РЕЧ" xfId="1762"/>
    <cellStyle name="_Январь_Июль_ВЕБДИЗ" xfId="1763"/>
    <cellStyle name="_Январь_Июль_ВЕБМАСТ" xfId="1764"/>
    <cellStyle name="_Январь_Июль_ВЕБМАСТ_БЕЛ" xfId="1765"/>
    <cellStyle name="_Январь_Июль_ВЕБМАСТ_РЕЧ" xfId="1766"/>
    <cellStyle name="_Январь_Июль_Дети" xfId="1767"/>
    <cellStyle name="_Январь_Июль_Дистанц." xfId="1768"/>
    <cellStyle name="_Январь_Июль_Индив." xfId="1769"/>
    <cellStyle name="_Январь_Июль_Индив._БЕЛ" xfId="1770"/>
    <cellStyle name="_Январь_Июль_Индив._РЕЧ" xfId="1771"/>
    <cellStyle name="_Январь_Июль_Июнь" xfId="1772"/>
    <cellStyle name="_Январь_Июль_Июнь_Август" xfId="1773"/>
    <cellStyle name="_Январь_Июль_Июнь_Дистанц." xfId="1774"/>
    <cellStyle name="_Январь_Июль_Июнь_Индив." xfId="1775"/>
    <cellStyle name="_Январь_Июль_Июнь_КБУ" xfId="1776"/>
    <cellStyle name="_Январь_Июль_КБУ" xfId="1777"/>
    <cellStyle name="_Январь_Июль_КРН" xfId="1778"/>
    <cellStyle name="_Январь_Июль_ОПШ" xfId="1779"/>
    <cellStyle name="_Январь_Июль_СР" xfId="1780"/>
    <cellStyle name="_Январь_Июнь" xfId="1781"/>
    <cellStyle name="_Январь_Июнь_1" xfId="1782"/>
    <cellStyle name="_Январь_Июнь_1_Август" xfId="1783"/>
    <cellStyle name="_Январь_Июнь_1_Дистанц." xfId="1784"/>
    <cellStyle name="_Январь_Июнь_1_Индив." xfId="1785"/>
    <cellStyle name="_Январь_Июнь_1_КБУ" xfId="1786"/>
    <cellStyle name="_Январь_Июнь_Август" xfId="1787"/>
    <cellStyle name="_Январь_Июнь_Август_Дистанц." xfId="1788"/>
    <cellStyle name="_Январь_Июнь_Август_Индив." xfId="1789"/>
    <cellStyle name="_Январь_Июнь_БЕЛ" xfId="1790"/>
    <cellStyle name="_Январь_Июнь_БИНТ" xfId="1791"/>
    <cellStyle name="_Январь_Июнь_БИНТ_БЕЛ" xfId="1792"/>
    <cellStyle name="_Январь_Июнь_БИНТ_РЕЧ" xfId="1793"/>
    <cellStyle name="_Январь_Июнь_БУХ" xfId="1794"/>
    <cellStyle name="_Январь_Июнь_БУХ_БЕЛ" xfId="1795"/>
    <cellStyle name="_Январь_Июнь_БУХ_РЕЧ" xfId="1796"/>
    <cellStyle name="_Январь_Июнь_ВЕБДИЗ" xfId="1797"/>
    <cellStyle name="_Январь_Июнь_ВЕБМАСТ" xfId="1798"/>
    <cellStyle name="_Январь_Июнь_ВЕБМАСТ_БЕЛ" xfId="1799"/>
    <cellStyle name="_Январь_Июнь_ВЕБМАСТ_РЕЧ" xfId="1800"/>
    <cellStyle name="_Январь_Июнь_Дети" xfId="1801"/>
    <cellStyle name="_Январь_Июнь_Дистанц." xfId="1802"/>
    <cellStyle name="_Январь_Июнь_Индив." xfId="1803"/>
    <cellStyle name="_Январь_Июнь_Индив._БЕЛ" xfId="1804"/>
    <cellStyle name="_Январь_Июнь_Индив._РЕЧ" xfId="1805"/>
    <cellStyle name="_Январь_Июнь_Июнь" xfId="1806"/>
    <cellStyle name="_Январь_Июнь_Июнь_Август" xfId="1807"/>
    <cellStyle name="_Январь_Июнь_Июнь_Дистанц." xfId="1808"/>
    <cellStyle name="_Январь_Июнь_Июнь_Индив." xfId="1809"/>
    <cellStyle name="_Январь_Июнь_Июнь_КБУ" xfId="1810"/>
    <cellStyle name="_Январь_Июнь_КБУ" xfId="1811"/>
    <cellStyle name="_Январь_Июнь_КРН" xfId="1812"/>
    <cellStyle name="_Январь_Июнь_ОПШ" xfId="1813"/>
    <cellStyle name="_Январь_Июнь_СР" xfId="1814"/>
    <cellStyle name="_Январь_КБУ" xfId="1815"/>
    <cellStyle name="_Январь_КБУ_БЕЛ" xfId="1816"/>
    <cellStyle name="_Январь_КБУ_РЕЧ" xfId="1817"/>
    <cellStyle name="_Январь_Консультация" xfId="1818"/>
    <cellStyle name="_Январь_Консультация_БЕЛ" xfId="1819"/>
    <cellStyle name="_Январь_Консультация_РЕЧ" xfId="1820"/>
    <cellStyle name="_Январь_КРН" xfId="1821"/>
    <cellStyle name="_Январь_КРН_БЕЛ" xfId="1822"/>
    <cellStyle name="_Январь_КРН_РЕЧ" xfId="1823"/>
    <cellStyle name="_Январь_ЛСХ" xfId="1824"/>
    <cellStyle name="_Январь_ЛСХ_БЕЛ" xfId="1825"/>
    <cellStyle name="_Январь_ЛСХ_РЕЧ" xfId="1826"/>
    <cellStyle name="_Январь_Май" xfId="1827"/>
    <cellStyle name="_Январь_Май_1" xfId="1828"/>
    <cellStyle name="_Январь_Май_1_Август" xfId="1829"/>
    <cellStyle name="_Январь_Май_1_Август_Дистанц." xfId="1830"/>
    <cellStyle name="_Январь_Май_1_Август_Индив." xfId="1831"/>
    <cellStyle name="_Январь_Май_1_БЕЛ" xfId="1832"/>
    <cellStyle name="_Январь_Май_1_БИНТ" xfId="1833"/>
    <cellStyle name="_Январь_Май_1_БИНТ_БЕЛ" xfId="1834"/>
    <cellStyle name="_Январь_Май_1_БИНТ_РЕЧ" xfId="1835"/>
    <cellStyle name="_Январь_Май_1_ВЕБДИЗ" xfId="1836"/>
    <cellStyle name="_Январь_Май_1_ВЕБМАСТ" xfId="1837"/>
    <cellStyle name="_Январь_Май_1_ВЕБМАСТ_БЕЛ" xfId="1838"/>
    <cellStyle name="_Январь_Май_1_ВЕБМАСТ_РЕЧ" xfId="1839"/>
    <cellStyle name="_Январь_Май_1_Дети" xfId="1840"/>
    <cellStyle name="_Январь_Май_1_Дистанц." xfId="1841"/>
    <cellStyle name="_Январь_Май_1_Индив." xfId="1842"/>
    <cellStyle name="_Январь_Май_1_Индив._БЕЛ" xfId="1843"/>
    <cellStyle name="_Январь_Май_1_Индив._РЕЧ" xfId="1844"/>
    <cellStyle name="_Январь_Май_1_Июнь" xfId="1845"/>
    <cellStyle name="_Январь_Май_1_Июнь_Август" xfId="1846"/>
    <cellStyle name="_Январь_Май_1_Июнь_Дистанц." xfId="1847"/>
    <cellStyle name="_Январь_Май_1_Июнь_Индив." xfId="1848"/>
    <cellStyle name="_Январь_Май_1_Июнь_КБУ" xfId="1849"/>
    <cellStyle name="_Январь_Май_1_КБУ" xfId="1850"/>
    <cellStyle name="_Январь_Май_1_КРН" xfId="1851"/>
    <cellStyle name="_Январь_Май_1_ОПШ" xfId="1852"/>
    <cellStyle name="_Январь_Май_1_СР" xfId="1853"/>
    <cellStyle name="_Январь_Май_Август" xfId="1854"/>
    <cellStyle name="_Январь_Май_Август_Дистанц." xfId="1855"/>
    <cellStyle name="_Январь_Май_Август_Индив." xfId="1856"/>
    <cellStyle name="_Январь_Май_АКАД" xfId="1857"/>
    <cellStyle name="_Январь_Май_АКАД_БЕЛ" xfId="1858"/>
    <cellStyle name="_Январь_Май_АКАД_РЕЧ" xfId="1859"/>
    <cellStyle name="_Январь_Май_Б9560" xfId="1860"/>
    <cellStyle name="_Январь_Май_Б9560_БЕЛ" xfId="1861"/>
    <cellStyle name="_Январь_Май_Б9560_РЕЧ" xfId="1862"/>
    <cellStyle name="_Январь_Май_БЕЛ" xfId="1863"/>
    <cellStyle name="_Январь_Май_БИНТ" xfId="1864"/>
    <cellStyle name="_Январь_Май_БИНТ_БЕЛ" xfId="1865"/>
    <cellStyle name="_Январь_Май_БИНТ_РЕЧ" xfId="1866"/>
    <cellStyle name="_Январь_Май_БУХ" xfId="1867"/>
    <cellStyle name="_Январь_Май_БУХ_БЕЛ" xfId="1868"/>
    <cellStyle name="_Январь_Май_БУХ_РЕЧ" xfId="1869"/>
    <cellStyle name="_Январь_Май_ВЕБДИЗ" xfId="1870"/>
    <cellStyle name="_Январь_Май_ВЕБМАСТ" xfId="1871"/>
    <cellStyle name="_Январь_Май_ВЕБМАСТ_БЕЛ" xfId="1872"/>
    <cellStyle name="_Январь_Май_ВЕБМАСТ_РЕЧ" xfId="1873"/>
    <cellStyle name="_Январь_Май_Дети" xfId="1874"/>
    <cellStyle name="_Январь_Май_Дистанц." xfId="1875"/>
    <cellStyle name="_Январь_Май_Индив." xfId="1876"/>
    <cellStyle name="_Январь_Май_Индив._БЕЛ" xfId="1877"/>
    <cellStyle name="_Январь_Май_Индив._РЕЧ" xfId="1878"/>
    <cellStyle name="_Январь_Май_Июль" xfId="1879"/>
    <cellStyle name="_Январь_Май_Июль_Август" xfId="1880"/>
    <cellStyle name="_Январь_Май_Июль_Август_Дистанц." xfId="1881"/>
    <cellStyle name="_Январь_Май_Июль_Август_Индив." xfId="1882"/>
    <cellStyle name="_Январь_Май_Июль_БЕЛ" xfId="1883"/>
    <cellStyle name="_Январь_Май_Июль_БИНТ" xfId="1884"/>
    <cellStyle name="_Январь_Май_Июль_БИНТ_БЕЛ" xfId="1885"/>
    <cellStyle name="_Январь_Май_Июль_БИНТ_РЕЧ" xfId="1886"/>
    <cellStyle name="_Январь_Май_Июль_ВЕБДИЗ" xfId="1887"/>
    <cellStyle name="_Январь_Май_Июль_ВЕБМАСТ" xfId="1888"/>
    <cellStyle name="_Январь_Май_Июль_ВЕБМАСТ_БЕЛ" xfId="1889"/>
    <cellStyle name="_Январь_Май_Июль_ВЕБМАСТ_РЕЧ" xfId="1890"/>
    <cellStyle name="_Январь_Май_Июль_Дети" xfId="1891"/>
    <cellStyle name="_Январь_Май_Июль_Дистанц." xfId="1892"/>
    <cellStyle name="_Январь_Май_Июль_Индив." xfId="1893"/>
    <cellStyle name="_Январь_Май_Июль_Индив._БЕЛ" xfId="1894"/>
    <cellStyle name="_Январь_Май_Июль_Индив._РЕЧ" xfId="1895"/>
    <cellStyle name="_Январь_Май_Июль_Июнь" xfId="1896"/>
    <cellStyle name="_Январь_Май_Июль_Июнь_Август" xfId="1897"/>
    <cellStyle name="_Январь_Май_Июль_Июнь_Дистанц." xfId="1898"/>
    <cellStyle name="_Январь_Май_Июль_Июнь_Индив." xfId="1899"/>
    <cellStyle name="_Январь_Май_Июль_Июнь_КБУ" xfId="1900"/>
    <cellStyle name="_Январь_Май_Июль_КБУ" xfId="1901"/>
    <cellStyle name="_Январь_Май_Июль_КРН" xfId="1902"/>
    <cellStyle name="_Январь_Май_Июль_ОПШ" xfId="1903"/>
    <cellStyle name="_Январь_Май_Июль_СР" xfId="1904"/>
    <cellStyle name="_Январь_Май_Июнь" xfId="1905"/>
    <cellStyle name="_Январь_Май_Июнь_1" xfId="1906"/>
    <cellStyle name="_Январь_Май_Июнь_1_Август" xfId="1907"/>
    <cellStyle name="_Январь_Май_Июнь_1_Дистанц." xfId="1908"/>
    <cellStyle name="_Январь_Май_Июнь_1_Индив." xfId="1909"/>
    <cellStyle name="_Январь_Май_Июнь_1_КБУ" xfId="1910"/>
    <cellStyle name="_Январь_Май_Июнь_Август" xfId="1911"/>
    <cellStyle name="_Январь_Май_Июнь_Август_Дистанц." xfId="1912"/>
    <cellStyle name="_Январь_Май_Июнь_Август_Индив." xfId="1913"/>
    <cellStyle name="_Январь_Май_Июнь_БЕЛ" xfId="1914"/>
    <cellStyle name="_Январь_Май_Июнь_БИНТ" xfId="1915"/>
    <cellStyle name="_Январь_Май_Июнь_БИНТ_БЕЛ" xfId="1916"/>
    <cellStyle name="_Январь_Май_Июнь_БИНТ_РЕЧ" xfId="1917"/>
    <cellStyle name="_Январь_Май_Июнь_БУХ" xfId="1918"/>
    <cellStyle name="_Январь_Май_Июнь_БУХ_БЕЛ" xfId="1919"/>
    <cellStyle name="_Январь_Май_Июнь_БУХ_РЕЧ" xfId="1920"/>
    <cellStyle name="_Январь_Май_Июнь_ВЕБДИЗ" xfId="1921"/>
    <cellStyle name="_Январь_Май_Июнь_ВЕБМАСТ" xfId="1922"/>
    <cellStyle name="_Январь_Май_Июнь_ВЕБМАСТ_БЕЛ" xfId="1923"/>
    <cellStyle name="_Январь_Май_Июнь_ВЕБМАСТ_РЕЧ" xfId="1924"/>
    <cellStyle name="_Январь_Май_Июнь_Дети" xfId="1925"/>
    <cellStyle name="_Январь_Май_Июнь_Дистанц." xfId="1926"/>
    <cellStyle name="_Январь_Май_Июнь_Индив." xfId="1927"/>
    <cellStyle name="_Январь_Май_Июнь_Индив._БЕЛ" xfId="1928"/>
    <cellStyle name="_Январь_Май_Июнь_Индив._РЕЧ" xfId="1929"/>
    <cellStyle name="_Январь_Май_Июнь_Июнь" xfId="1930"/>
    <cellStyle name="_Январь_Май_Июнь_Июнь_Август" xfId="1931"/>
    <cellStyle name="_Январь_Май_Июнь_Июнь_Дистанц." xfId="1932"/>
    <cellStyle name="_Январь_Май_Июнь_Июнь_Индив." xfId="1933"/>
    <cellStyle name="_Январь_Май_Июнь_Июнь_КБУ" xfId="1934"/>
    <cellStyle name="_Январь_Май_Июнь_КБУ" xfId="1935"/>
    <cellStyle name="_Январь_Май_Июнь_КРН" xfId="1936"/>
    <cellStyle name="_Январь_Май_Июнь_ОПШ" xfId="1937"/>
    <cellStyle name="_Январь_Май_Июнь_СР" xfId="1938"/>
    <cellStyle name="_Январь_Май_КБУ" xfId="1939"/>
    <cellStyle name="_Январь_Май_КРН" xfId="1940"/>
    <cellStyle name="_Январь_Май_Май" xfId="1941"/>
    <cellStyle name="_Январь_Май_Май_Август" xfId="1942"/>
    <cellStyle name="_Январь_Май_Май_Август_Дистанц." xfId="1943"/>
    <cellStyle name="_Январь_Май_Май_Август_Индив." xfId="1944"/>
    <cellStyle name="_Январь_Май_Май_БЕЛ" xfId="1945"/>
    <cellStyle name="_Январь_Май_Май_БИНТ" xfId="1946"/>
    <cellStyle name="_Январь_Май_Май_БИНТ_БЕЛ" xfId="1947"/>
    <cellStyle name="_Январь_Май_Май_БИНТ_РЕЧ" xfId="1948"/>
    <cellStyle name="_Январь_Май_Май_ВЕБДИЗ" xfId="1949"/>
    <cellStyle name="_Январь_Май_Май_ВЕБМАСТ" xfId="1950"/>
    <cellStyle name="_Январь_Май_Май_ВЕБМАСТ_БЕЛ" xfId="1951"/>
    <cellStyle name="_Январь_Май_Май_ВЕБМАСТ_РЕЧ" xfId="1952"/>
    <cellStyle name="_Январь_Май_Май_Дети" xfId="1953"/>
    <cellStyle name="_Январь_Май_Май_Дистанц." xfId="1954"/>
    <cellStyle name="_Январь_Май_Май_Индив." xfId="1955"/>
    <cellStyle name="_Январь_Май_Май_Индив._БЕЛ" xfId="1956"/>
    <cellStyle name="_Январь_Май_Май_Индив._РЕЧ" xfId="1957"/>
    <cellStyle name="_Январь_Май_Май_Июнь" xfId="1958"/>
    <cellStyle name="_Январь_Май_Май_Июнь_Август" xfId="1959"/>
    <cellStyle name="_Январь_Май_Май_Июнь_Дистанц." xfId="1960"/>
    <cellStyle name="_Январь_Май_Май_Июнь_Индив." xfId="1961"/>
    <cellStyle name="_Январь_Май_Май_Июнь_КБУ" xfId="1962"/>
    <cellStyle name="_Январь_Май_Май_КБУ" xfId="1963"/>
    <cellStyle name="_Январь_Май_Май_КРН" xfId="1964"/>
    <cellStyle name="_Январь_Май_Май_ОПШ" xfId="1965"/>
    <cellStyle name="_Январь_Май_Май_СР" xfId="1966"/>
    <cellStyle name="_Январь_Май_ОПШ" xfId="1967"/>
    <cellStyle name="_Январь_Май_РЕЧ" xfId="1968"/>
    <cellStyle name="_Январь_Май_РЕЧ_БЕЛ" xfId="1969"/>
    <cellStyle name="_Январь_Май_РЕЧ_РЕЧ" xfId="1970"/>
    <cellStyle name="_Январь_Май_СИ" xfId="1971"/>
    <cellStyle name="_Январь_Май_СИ_БЕЛ" xfId="1972"/>
    <cellStyle name="_Январь_Май_СИ_РЕЧ" xfId="1973"/>
    <cellStyle name="_Январь_Май_СР" xfId="1974"/>
    <cellStyle name="_Январь_Май_СУБД" xfId="1975"/>
    <cellStyle name="_Январь_Май_СУБД_БЕЛ" xfId="1976"/>
    <cellStyle name="_Январь_Май_СУБД_РЕЧ" xfId="1977"/>
    <cellStyle name="_Январь_МП" xfId="1978"/>
    <cellStyle name="_Январь_МП_БЕЛ" xfId="1979"/>
    <cellStyle name="_Январь_МП_РЕЧ" xfId="1980"/>
    <cellStyle name="_Январь_НТ" xfId="1981"/>
    <cellStyle name="_Январь_НТ_БЕЛ" xfId="1982"/>
    <cellStyle name="_Январь_НТ_РЕЧ" xfId="1983"/>
    <cellStyle name="_Январь_ОПШ" xfId="1984"/>
    <cellStyle name="_Январь_ОПШ_БЕЛ" xfId="1985"/>
    <cellStyle name="_Январь_ОПШ_РЕЧ" xfId="1986"/>
    <cellStyle name="_Январь_Офис" xfId="1987"/>
    <cellStyle name="_Январь_Офис_БЕЛ" xfId="1988"/>
    <cellStyle name="_Январь_Офис_РЕЧ" xfId="1989"/>
    <cellStyle name="_Январь_ПРШ" xfId="1990"/>
    <cellStyle name="_Январь_ПРШ_БЕЛ" xfId="1991"/>
    <cellStyle name="_Январь_ПРШ_РЕЧ" xfId="1992"/>
    <cellStyle name="_Январь_РЕЧ" xfId="1993"/>
    <cellStyle name="_Январь_РЕЧ_БЕЛ" xfId="1994"/>
    <cellStyle name="_Январь_РЕЧ_РЕЧ" xfId="1995"/>
    <cellStyle name="_Январь_СВБ" xfId="1996"/>
    <cellStyle name="_Январь_СВБ_БЕЛ" xfId="1997"/>
    <cellStyle name="_Январь_СВБ_РЕЧ" xfId="1998"/>
    <cellStyle name="_Январь_СИ" xfId="1999"/>
    <cellStyle name="_Январь_СИ_БЕЛ" xfId="2000"/>
    <cellStyle name="_Январь_СИ_РЕЧ" xfId="2001"/>
    <cellStyle name="_Январь_СИС" xfId="2002"/>
    <cellStyle name="_Январь_СИС_БЕЛ" xfId="2003"/>
    <cellStyle name="_Январь_СИС_РЕЧ" xfId="2004"/>
    <cellStyle name="_Январь_СР" xfId="2005"/>
    <cellStyle name="_Январь_СУБД" xfId="2006"/>
    <cellStyle name="_Январь_СУБД_БЕЛ" xfId="2007"/>
    <cellStyle name="_Январь_СУБД_РЕЧ" xfId="2008"/>
    <cellStyle name="_Январь_ТЕК" xfId="2009"/>
    <cellStyle name="_Январь_ТЕК_БЕЛ" xfId="2010"/>
    <cellStyle name="_Январь_ТЕК_РЕЧ" xfId="2011"/>
    <cellStyle name="_Январь_ТОР" xfId="2012"/>
    <cellStyle name="_Январь_ТОР_БЕЛ" xfId="2013"/>
    <cellStyle name="_Январь_ТОР_РЕЧ" xfId="2014"/>
    <cellStyle name="_Январь_Февраль" xfId="2015"/>
    <cellStyle name="_Январь_Февраль_1" xfId="2016"/>
    <cellStyle name="_Январь_Февраль_1_Август" xfId="2017"/>
    <cellStyle name="_Январь_Февраль_1_Август_Дистанц." xfId="2018"/>
    <cellStyle name="_Январь_Февраль_1_Август_Индив." xfId="2019"/>
    <cellStyle name="_Январь_Февраль_1_АКАД" xfId="2020"/>
    <cellStyle name="_Январь_Февраль_1_АКАД_БЕЛ" xfId="2021"/>
    <cellStyle name="_Январь_Февраль_1_АКАД_РЕЧ" xfId="2022"/>
    <cellStyle name="_Январь_Февраль_1_Б9560" xfId="2023"/>
    <cellStyle name="_Январь_Февраль_1_Б9560_БЕЛ" xfId="2024"/>
    <cellStyle name="_Январь_Февраль_1_Б9560_РЕЧ" xfId="2025"/>
    <cellStyle name="_Январь_Февраль_1_БЕЛ" xfId="2026"/>
    <cellStyle name="_Январь_Февраль_1_БИНТ" xfId="2027"/>
    <cellStyle name="_Январь_Февраль_1_БИНТ_БЕЛ" xfId="2028"/>
    <cellStyle name="_Январь_Февраль_1_БИНТ_РЕЧ" xfId="2029"/>
    <cellStyle name="_Январь_Февраль_1_БУХ" xfId="2030"/>
    <cellStyle name="_Январь_Февраль_1_БУХ_БЕЛ" xfId="2031"/>
    <cellStyle name="_Январь_Февраль_1_БУХ_РЕЧ" xfId="2032"/>
    <cellStyle name="_Январь_Февраль_1_ВЕБДИЗ" xfId="2033"/>
    <cellStyle name="_Январь_Февраль_1_ВЕБМАСТ" xfId="2034"/>
    <cellStyle name="_Январь_Февраль_1_ВЕБМАСТ_БЕЛ" xfId="2035"/>
    <cellStyle name="_Январь_Февраль_1_ВЕБМАСТ_РЕЧ" xfId="2036"/>
    <cellStyle name="_Январь_Февраль_1_Дети" xfId="2037"/>
    <cellStyle name="_Январь_Февраль_1_Дистанц." xfId="2038"/>
    <cellStyle name="_Январь_Февраль_1_Индив." xfId="2039"/>
    <cellStyle name="_Январь_Февраль_1_Индив._БЕЛ" xfId="2040"/>
    <cellStyle name="_Январь_Февраль_1_Индив._РЕЧ" xfId="2041"/>
    <cellStyle name="_Январь_Февраль_1_Июль" xfId="2042"/>
    <cellStyle name="_Январь_Февраль_1_Июль_Август" xfId="2043"/>
    <cellStyle name="_Январь_Февраль_1_Июль_Август_Дистанц." xfId="2044"/>
    <cellStyle name="_Январь_Февраль_1_Июль_Август_Индив." xfId="2045"/>
    <cellStyle name="_Январь_Февраль_1_Июль_БЕЛ" xfId="2046"/>
    <cellStyle name="_Январь_Февраль_1_Июль_БИНТ" xfId="2047"/>
    <cellStyle name="_Январь_Февраль_1_Июль_БИНТ_БЕЛ" xfId="2048"/>
    <cellStyle name="_Январь_Февраль_1_Июль_БИНТ_РЕЧ" xfId="2049"/>
    <cellStyle name="_Январь_Февраль_1_Июль_ВЕБДИЗ" xfId="2050"/>
    <cellStyle name="_Январь_Февраль_1_Июль_ВЕБМАСТ" xfId="2051"/>
    <cellStyle name="_Январь_Февраль_1_Июль_ВЕБМАСТ_БЕЛ" xfId="2052"/>
    <cellStyle name="_Январь_Февраль_1_Июль_ВЕБМАСТ_РЕЧ" xfId="2053"/>
    <cellStyle name="_Январь_Февраль_1_Июль_Дети" xfId="2054"/>
    <cellStyle name="_Январь_Февраль_1_Июль_Дистанц." xfId="2055"/>
    <cellStyle name="_Январь_Февраль_1_Июль_Индив." xfId="2056"/>
    <cellStyle name="_Январь_Февраль_1_Июль_Индив._БЕЛ" xfId="2057"/>
    <cellStyle name="_Январь_Февраль_1_Июль_Индив._РЕЧ" xfId="2058"/>
    <cellStyle name="_Январь_Февраль_1_Июль_Июнь" xfId="2059"/>
    <cellStyle name="_Январь_Февраль_1_Июль_Июнь_Август" xfId="2060"/>
    <cellStyle name="_Январь_Февраль_1_Июль_Июнь_Дистанц." xfId="2061"/>
    <cellStyle name="_Январь_Февраль_1_Июль_Июнь_Индив." xfId="2062"/>
    <cellStyle name="_Январь_Февраль_1_Июль_Июнь_КБУ" xfId="2063"/>
    <cellStyle name="_Январь_Февраль_1_Июль_КБУ" xfId="2064"/>
    <cellStyle name="_Январь_Февраль_1_Июль_КРН" xfId="2065"/>
    <cellStyle name="_Январь_Февраль_1_Июль_ОПШ" xfId="2066"/>
    <cellStyle name="_Январь_Февраль_1_Июль_СР" xfId="2067"/>
    <cellStyle name="_Январь_Февраль_1_Июнь" xfId="2068"/>
    <cellStyle name="_Январь_Февраль_1_Июнь_1" xfId="2069"/>
    <cellStyle name="_Январь_Февраль_1_Июнь_1_Август" xfId="2070"/>
    <cellStyle name="_Январь_Февраль_1_Июнь_1_Дистанц." xfId="2071"/>
    <cellStyle name="_Январь_Февраль_1_Июнь_1_Индив." xfId="2072"/>
    <cellStyle name="_Январь_Февраль_1_Июнь_1_КБУ" xfId="2073"/>
    <cellStyle name="_Январь_Февраль_1_Июнь_Август" xfId="2074"/>
    <cellStyle name="_Январь_Февраль_1_Июнь_Август_Дистанц." xfId="2075"/>
    <cellStyle name="_Январь_Февраль_1_Июнь_Август_Индив." xfId="2076"/>
    <cellStyle name="_Январь_Февраль_1_Июнь_БЕЛ" xfId="2077"/>
    <cellStyle name="_Январь_Февраль_1_Июнь_БИНТ" xfId="2078"/>
    <cellStyle name="_Январь_Февраль_1_Июнь_БИНТ_БЕЛ" xfId="2079"/>
    <cellStyle name="_Январь_Февраль_1_Июнь_БИНТ_РЕЧ" xfId="2080"/>
    <cellStyle name="_Январь_Февраль_1_Июнь_БУХ" xfId="2081"/>
    <cellStyle name="_Январь_Февраль_1_Июнь_БУХ_БЕЛ" xfId="2082"/>
    <cellStyle name="_Январь_Февраль_1_Июнь_БУХ_РЕЧ" xfId="2083"/>
    <cellStyle name="_Январь_Февраль_1_Июнь_ВЕБДИЗ" xfId="2084"/>
    <cellStyle name="_Январь_Февраль_1_Июнь_ВЕБМАСТ" xfId="2085"/>
    <cellStyle name="_Январь_Февраль_1_Июнь_ВЕБМАСТ_БЕЛ" xfId="2086"/>
    <cellStyle name="_Январь_Февраль_1_Июнь_ВЕБМАСТ_РЕЧ" xfId="2087"/>
    <cellStyle name="_Январь_Февраль_1_Июнь_Дети" xfId="2088"/>
    <cellStyle name="_Январь_Февраль_1_Июнь_Дистанц." xfId="2089"/>
    <cellStyle name="_Январь_Февраль_1_Июнь_Индив." xfId="2090"/>
    <cellStyle name="_Январь_Февраль_1_Июнь_Индив._БЕЛ" xfId="2091"/>
    <cellStyle name="_Январь_Февраль_1_Июнь_Индив._РЕЧ" xfId="2092"/>
    <cellStyle name="_Январь_Февраль_1_Июнь_Июнь" xfId="2093"/>
    <cellStyle name="_Январь_Февраль_1_Июнь_Июнь_Август" xfId="2094"/>
    <cellStyle name="_Январь_Февраль_1_Июнь_Июнь_Дистанц." xfId="2095"/>
    <cellStyle name="_Январь_Февраль_1_Июнь_Июнь_Индив." xfId="2096"/>
    <cellStyle name="_Январь_Февраль_1_Июнь_Июнь_КБУ" xfId="2097"/>
    <cellStyle name="_Январь_Февраль_1_Июнь_КБУ" xfId="2098"/>
    <cellStyle name="_Январь_Февраль_1_Июнь_КРН" xfId="2099"/>
    <cellStyle name="_Январь_Февраль_1_Июнь_ОПШ" xfId="2100"/>
    <cellStyle name="_Январь_Февраль_1_Июнь_СР" xfId="2101"/>
    <cellStyle name="_Январь_Февраль_1_КБУ" xfId="2102"/>
    <cellStyle name="_Январь_Февраль_1_КРН" xfId="2103"/>
    <cellStyle name="_Январь_Февраль_1_Май" xfId="2104"/>
    <cellStyle name="_Январь_Февраль_1_Май_Август" xfId="2105"/>
    <cellStyle name="_Январь_Февраль_1_Май_Август_Дистанц." xfId="2106"/>
    <cellStyle name="_Январь_Февраль_1_Май_Август_Индив." xfId="2107"/>
    <cellStyle name="_Январь_Февраль_1_Май_БЕЛ" xfId="2108"/>
    <cellStyle name="_Январь_Февраль_1_Май_БИНТ" xfId="2109"/>
    <cellStyle name="_Январь_Февраль_1_Май_БИНТ_БЕЛ" xfId="2110"/>
    <cellStyle name="_Январь_Февраль_1_Май_БИНТ_РЕЧ" xfId="2111"/>
    <cellStyle name="_Январь_Февраль_1_Май_ВЕБДИЗ" xfId="2112"/>
    <cellStyle name="_Январь_Февраль_1_Май_ВЕБМАСТ" xfId="2113"/>
    <cellStyle name="_Январь_Февраль_1_Май_ВЕБМАСТ_БЕЛ" xfId="2114"/>
    <cellStyle name="_Январь_Февраль_1_Май_ВЕБМАСТ_РЕЧ" xfId="2115"/>
    <cellStyle name="_Январь_Февраль_1_Май_Дети" xfId="2116"/>
    <cellStyle name="_Январь_Февраль_1_Май_Дистанц." xfId="2117"/>
    <cellStyle name="_Январь_Февраль_1_Май_Индив." xfId="2118"/>
    <cellStyle name="_Январь_Февраль_1_Май_Индив._БЕЛ" xfId="2119"/>
    <cellStyle name="_Январь_Февраль_1_Май_Индив._РЕЧ" xfId="2120"/>
    <cellStyle name="_Январь_Февраль_1_Май_Июнь" xfId="2121"/>
    <cellStyle name="_Январь_Февраль_1_Май_Июнь_Август" xfId="2122"/>
    <cellStyle name="_Январь_Февраль_1_Май_Июнь_Дистанц." xfId="2123"/>
    <cellStyle name="_Январь_Февраль_1_Май_Июнь_Индив." xfId="2124"/>
    <cellStyle name="_Январь_Февраль_1_Май_Июнь_КБУ" xfId="2125"/>
    <cellStyle name="_Январь_Февраль_1_Май_КБУ" xfId="2126"/>
    <cellStyle name="_Январь_Февраль_1_Май_КРН" xfId="2127"/>
    <cellStyle name="_Январь_Февраль_1_Май_ОПШ" xfId="2128"/>
    <cellStyle name="_Январь_Февраль_1_Май_СР" xfId="2129"/>
    <cellStyle name="_Январь_Февраль_1_ОПШ" xfId="2130"/>
    <cellStyle name="_Январь_Февраль_1_РЕЧ" xfId="2131"/>
    <cellStyle name="_Январь_Февраль_1_РЕЧ_БЕЛ" xfId="2132"/>
    <cellStyle name="_Январь_Февраль_1_РЕЧ_РЕЧ" xfId="2133"/>
    <cellStyle name="_Январь_Февраль_1_СИ" xfId="2134"/>
    <cellStyle name="_Январь_Февраль_1_СИ_БЕЛ" xfId="2135"/>
    <cellStyle name="_Январь_Февраль_1_СИ_РЕЧ" xfId="2136"/>
    <cellStyle name="_Январь_Февраль_1_СР" xfId="2137"/>
    <cellStyle name="_Январь_Февраль_1_СУБД" xfId="2138"/>
    <cellStyle name="_Январь_Февраль_1_СУБД_БЕЛ" xfId="2139"/>
    <cellStyle name="_Январь_Февраль_1_СУБД_РЕЧ" xfId="2140"/>
    <cellStyle name="_Январь_Февраль_БЕЛ" xfId="2141"/>
    <cellStyle name="_Январь_Февраль_РЕЧ" xfId="2142"/>
    <cellStyle name="_Январь_ФШ" xfId="2143"/>
    <cellStyle name="_Январь_ФШ_БЕЛ" xfId="2144"/>
    <cellStyle name="_Январь_ФШ_РЕЧ" xfId="2145"/>
    <cellStyle name="Currency0" xfId="2146"/>
    <cellStyle name="Euro" xfId="2147"/>
    <cellStyle name="Normal1" xfId="2148"/>
    <cellStyle name="Акцент1 2" xfId="2162"/>
    <cellStyle name="Денежный [0] 2" xfId="2153"/>
    <cellStyle name="Денежный 2" xfId="2154"/>
    <cellStyle name="Денежный 2 2" xfId="2169"/>
    <cellStyle name="Обычный" xfId="0" builtinId="0"/>
    <cellStyle name="Обычный 2" xfId="2156"/>
    <cellStyle name="Обычный 2 2" xfId="2171"/>
    <cellStyle name="Обычный 3" xfId="2158"/>
    <cellStyle name="Обычный 3 2" xfId="2170"/>
    <cellStyle name="Обычный 4" xfId="2161"/>
    <cellStyle name="Обычный 5" xfId="2164"/>
    <cellStyle name="Обычный 6" xfId="2166"/>
    <cellStyle name="Обычный_DHL" xfId="2155"/>
    <cellStyle name="Обычный_Excel 2000" xfId="2163"/>
    <cellStyle name="Обычный_Пример09 (заказы)" xfId="2165"/>
    <cellStyle name="Обычный_Упражнение 5" xfId="2159"/>
    <cellStyle name="Процентный 2" xfId="2157"/>
    <cellStyle name="Процентный 3" xfId="2167"/>
    <cellStyle name="Стиль 1" xfId="2149"/>
    <cellStyle name="Стиль_названий" xfId="2152"/>
    <cellStyle name="Тысячи [0]_Лист1" xfId="2150"/>
    <cellStyle name="Тысячи_Лист1" xfId="2151"/>
    <cellStyle name="Финансовый" xfId="2160" builtinId="3"/>
    <cellStyle name="Финансовый 2" xfId="2168"/>
  </cellStyles>
  <dxfs count="69"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>
        <left/>
        <right/>
        <top style="thin">
          <color rgb="FF0070C0"/>
        </top>
        <bottom style="thin">
          <color rgb="FF0070C0"/>
        </bottom>
        <vertical/>
        <horizontal/>
      </border>
    </dxf>
    <dxf>
      <border outline="0">
        <top style="thin">
          <color rgb="FF0070C0"/>
        </top>
      </border>
    </dxf>
    <dxf>
      <border outline="0">
        <bottom style="thin">
          <color rgb="FF0070C0"/>
        </bottom>
      </border>
    </dxf>
    <dxf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>
        <left/>
        <right/>
        <top style="thin">
          <color rgb="FF0070C0"/>
        </top>
        <bottom style="thin">
          <color rgb="FF0070C0"/>
        </bottom>
        <vertical/>
        <horizontal/>
      </border>
    </dxf>
    <dxf>
      <border outline="0">
        <top style="thin">
          <color rgb="FF0070C0"/>
        </top>
      </border>
    </dxf>
    <dxf>
      <border outline="0">
        <bottom style="thin">
          <color rgb="FF0070C0"/>
        </bottom>
      </border>
    </dxf>
    <dxf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>
        <left/>
        <right/>
        <top style="thin">
          <color rgb="FF0070C0"/>
        </top>
        <bottom style="thin">
          <color rgb="FF0070C0"/>
        </bottom>
        <vertical/>
        <horizontal/>
      </border>
    </dxf>
    <dxf>
      <border outline="0">
        <top style="thin">
          <color rgb="FF0070C0"/>
        </top>
      </border>
    </dxf>
    <dxf>
      <border outline="0">
        <bottom style="thin">
          <color rgb="FF0070C0"/>
        </bottom>
      </border>
    </dxf>
    <dxf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alignment horizontal="right" vertical="bottom" textRotation="0" wrapText="0" indent="1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border outline="0">
        <top style="thin">
          <color rgb="FF0070C0"/>
        </top>
      </border>
    </dxf>
    <dxf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border outline="0"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1" formatCode="#,##0&quot;р.&quot;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1" formatCode="#,##0&quot;р.&quot;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border outline="0">
        <top style="thin">
          <color rgb="FF0070C0"/>
        </top>
      </border>
    </dxf>
    <dxf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border outline="0">
        <bottom style="thin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</dxfs>
  <tableStyles count="0" defaultPivotStyle="PivotStyleLight16"/>
  <colors>
    <mruColors>
      <color rgb="FF33CC33"/>
      <color rgb="FFFFFF99"/>
      <color rgb="FFC5F1C5"/>
      <color rgb="FFAFEBAF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$B$2" max="5" min="1" page="10"/>
</file>

<file path=xl/ctrlProps/ctrlProp2.xml><?xml version="1.0" encoding="utf-8"?>
<formControlPr xmlns="http://schemas.microsoft.com/office/spreadsheetml/2009/9/main" objectType="Spin" dx="22" fmlaLink="$B$3" max="12" min="1" page="10" val="2"/>
</file>

<file path=xl/ctrlProps/ctrlProp3.xml><?xml version="1.0" encoding="utf-8"?>
<formControlPr xmlns="http://schemas.microsoft.com/office/spreadsheetml/2009/9/main" objectType="Spin" dx="22" fmlaLink="$B$4" max="5" min="1" page="10" val="2"/>
</file>

<file path=xl/ctrlProps/ctrlProp4.xml><?xml version="1.0" encoding="utf-8"?>
<formControlPr xmlns="http://schemas.microsoft.com/office/spreadsheetml/2009/9/main" objectType="Spin" dx="22" fmlaLink="$B$1" max="12" min="1" page="10"/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2</xdr:row>
      <xdr:rowOff>19050</xdr:rowOff>
    </xdr:from>
    <xdr:to>
      <xdr:col>20</xdr:col>
      <xdr:colOff>323850</xdr:colOff>
      <xdr:row>6</xdr:row>
      <xdr:rowOff>47625</xdr:rowOff>
    </xdr:to>
    <xdr:sp macro="" textlink="">
      <xdr:nvSpPr>
        <xdr:cNvPr id="2" name="Загнутый угол 1"/>
        <xdr:cNvSpPr/>
      </xdr:nvSpPr>
      <xdr:spPr>
        <a:xfrm>
          <a:off x="7562850" y="400050"/>
          <a:ext cx="4772025" cy="790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значения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ячеек Сумма, € с использованием формулы массива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4</xdr:row>
      <xdr:rowOff>28575</xdr:rowOff>
    </xdr:from>
    <xdr:to>
      <xdr:col>14</xdr:col>
      <xdr:colOff>447675</xdr:colOff>
      <xdr:row>10</xdr:row>
      <xdr:rowOff>28575</xdr:rowOff>
    </xdr:to>
    <xdr:sp macro="" textlink="">
      <xdr:nvSpPr>
        <xdr:cNvPr id="2" name="Загнутый угол 1"/>
        <xdr:cNvSpPr/>
      </xdr:nvSpPr>
      <xdr:spPr>
        <a:xfrm>
          <a:off x="7686675" y="742950"/>
          <a:ext cx="3476625" cy="108585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спользуя формулы массивов и нужные функции, определить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чения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 сравнить с результатами, расположенными в соответствующих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3</xdr:row>
      <xdr:rowOff>133350</xdr:rowOff>
    </xdr:from>
    <xdr:to>
      <xdr:col>21</xdr:col>
      <xdr:colOff>114300</xdr:colOff>
      <xdr:row>9</xdr:row>
      <xdr:rowOff>38100</xdr:rowOff>
    </xdr:to>
    <xdr:sp macro="" textlink="">
      <xdr:nvSpPr>
        <xdr:cNvPr id="3" name="Загнутый угол 2"/>
        <xdr:cNvSpPr/>
      </xdr:nvSpPr>
      <xdr:spPr>
        <a:xfrm>
          <a:off x="9991725" y="714375"/>
          <a:ext cx="3733800" cy="99060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массива только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E17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расчета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Суммы, €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за 1-й квартал, затем скопировать формулу на ячейки следующих кварталов.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26</xdr:row>
      <xdr:rowOff>76199</xdr:rowOff>
    </xdr:from>
    <xdr:to>
      <xdr:col>14</xdr:col>
      <xdr:colOff>38100</xdr:colOff>
      <xdr:row>33</xdr:row>
      <xdr:rowOff>38100</xdr:rowOff>
    </xdr:to>
    <xdr:sp macro="" textlink="">
      <xdr:nvSpPr>
        <xdr:cNvPr id="2" name="Загнутый угол 1"/>
        <xdr:cNvSpPr/>
      </xdr:nvSpPr>
      <xdr:spPr>
        <a:xfrm>
          <a:off x="5629275" y="4857749"/>
          <a:ext cx="6781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в ячейках столбца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минимальные и максимальные значения при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заданных условиях.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H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38100</xdr:rowOff>
    </xdr:from>
    <xdr:to>
      <xdr:col>9</xdr:col>
      <xdr:colOff>447675</xdr:colOff>
      <xdr:row>22</xdr:row>
      <xdr:rowOff>1</xdr:rowOff>
    </xdr:to>
    <xdr:sp macro="" textlink="">
      <xdr:nvSpPr>
        <xdr:cNvPr id="2" name="Загнутый угол 1"/>
        <xdr:cNvSpPr/>
      </xdr:nvSpPr>
      <xdr:spPr>
        <a:xfrm>
          <a:off x="5772150" y="2819400"/>
          <a:ext cx="3733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ычислить по данным столбца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Премия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сумму,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минимум и максимум.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I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308741</xdr:colOff>
      <xdr:row>1</xdr:row>
      <xdr:rowOff>26277</xdr:rowOff>
    </xdr:from>
    <xdr:to>
      <xdr:col>4</xdr:col>
      <xdr:colOff>308741</xdr:colOff>
      <xdr:row>10</xdr:row>
      <xdr:rowOff>65691</xdr:rowOff>
    </xdr:to>
    <xdr:cxnSp macro="">
      <xdr:nvCxnSpPr>
        <xdr:cNvPr id="3" name="Прямая со стрелкой 2"/>
        <xdr:cNvCxnSpPr/>
      </xdr:nvCxnSpPr>
      <xdr:spPr>
        <a:xfrm flipV="1">
          <a:off x="1727638" y="190501"/>
          <a:ext cx="0" cy="15174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2</xdr:row>
      <xdr:rowOff>85397</xdr:rowOff>
    </xdr:from>
    <xdr:to>
      <xdr:col>5</xdr:col>
      <xdr:colOff>78827</xdr:colOff>
      <xdr:row>2</xdr:row>
      <xdr:rowOff>85397</xdr:rowOff>
    </xdr:to>
    <xdr:cxnSp macro="">
      <xdr:nvCxnSpPr>
        <xdr:cNvPr id="5" name="Прямая соединительная линия 4"/>
        <xdr:cNvCxnSpPr/>
      </xdr:nvCxnSpPr>
      <xdr:spPr>
        <a:xfrm>
          <a:off x="1602827" y="413845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3</xdr:row>
      <xdr:rowOff>91966</xdr:rowOff>
    </xdr:from>
    <xdr:to>
      <xdr:col>5</xdr:col>
      <xdr:colOff>78827</xdr:colOff>
      <xdr:row>3</xdr:row>
      <xdr:rowOff>91966</xdr:rowOff>
    </xdr:to>
    <xdr:cxnSp macro="">
      <xdr:nvCxnSpPr>
        <xdr:cNvPr id="6" name="Прямая соединительная линия 5"/>
        <xdr:cNvCxnSpPr/>
      </xdr:nvCxnSpPr>
      <xdr:spPr>
        <a:xfrm>
          <a:off x="1602827" y="584638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4</xdr:row>
      <xdr:rowOff>91965</xdr:rowOff>
    </xdr:from>
    <xdr:to>
      <xdr:col>5</xdr:col>
      <xdr:colOff>78827</xdr:colOff>
      <xdr:row>4</xdr:row>
      <xdr:rowOff>91965</xdr:rowOff>
    </xdr:to>
    <xdr:cxnSp macro="">
      <xdr:nvCxnSpPr>
        <xdr:cNvPr id="7" name="Прямая соединительная линия 6"/>
        <xdr:cNvCxnSpPr/>
      </xdr:nvCxnSpPr>
      <xdr:spPr>
        <a:xfrm>
          <a:off x="1602827" y="748862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5</xdr:row>
      <xdr:rowOff>85396</xdr:rowOff>
    </xdr:from>
    <xdr:to>
      <xdr:col>5</xdr:col>
      <xdr:colOff>78827</xdr:colOff>
      <xdr:row>5</xdr:row>
      <xdr:rowOff>85396</xdr:rowOff>
    </xdr:to>
    <xdr:cxnSp macro="">
      <xdr:nvCxnSpPr>
        <xdr:cNvPr id="8" name="Прямая соединительная линия 7"/>
        <xdr:cNvCxnSpPr/>
      </xdr:nvCxnSpPr>
      <xdr:spPr>
        <a:xfrm>
          <a:off x="1602827" y="906517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6</xdr:row>
      <xdr:rowOff>78827</xdr:rowOff>
    </xdr:from>
    <xdr:to>
      <xdr:col>5</xdr:col>
      <xdr:colOff>78827</xdr:colOff>
      <xdr:row>6</xdr:row>
      <xdr:rowOff>78827</xdr:rowOff>
    </xdr:to>
    <xdr:cxnSp macro="">
      <xdr:nvCxnSpPr>
        <xdr:cNvPr id="9" name="Прямая соединительная линия 8"/>
        <xdr:cNvCxnSpPr/>
      </xdr:nvCxnSpPr>
      <xdr:spPr>
        <a:xfrm>
          <a:off x="1602827" y="1064172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7</xdr:row>
      <xdr:rowOff>72259</xdr:rowOff>
    </xdr:from>
    <xdr:to>
      <xdr:col>5</xdr:col>
      <xdr:colOff>78827</xdr:colOff>
      <xdr:row>7</xdr:row>
      <xdr:rowOff>72259</xdr:rowOff>
    </xdr:to>
    <xdr:cxnSp macro="">
      <xdr:nvCxnSpPr>
        <xdr:cNvPr id="10" name="Прямая соединительная линия 9"/>
        <xdr:cNvCxnSpPr/>
      </xdr:nvCxnSpPr>
      <xdr:spPr>
        <a:xfrm>
          <a:off x="1602827" y="1221828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8</xdr:row>
      <xdr:rowOff>98535</xdr:rowOff>
    </xdr:from>
    <xdr:to>
      <xdr:col>5</xdr:col>
      <xdr:colOff>78827</xdr:colOff>
      <xdr:row>8</xdr:row>
      <xdr:rowOff>98535</xdr:rowOff>
    </xdr:to>
    <xdr:cxnSp macro="">
      <xdr:nvCxnSpPr>
        <xdr:cNvPr id="11" name="Прямая соединительная линия 10"/>
        <xdr:cNvCxnSpPr/>
      </xdr:nvCxnSpPr>
      <xdr:spPr>
        <a:xfrm>
          <a:off x="1602827" y="1412328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9</xdr:row>
      <xdr:rowOff>91966</xdr:rowOff>
    </xdr:from>
    <xdr:to>
      <xdr:col>5</xdr:col>
      <xdr:colOff>78827</xdr:colOff>
      <xdr:row>9</xdr:row>
      <xdr:rowOff>91966</xdr:rowOff>
    </xdr:to>
    <xdr:cxnSp macro="">
      <xdr:nvCxnSpPr>
        <xdr:cNvPr id="12" name="Прямая соединительная линия 11"/>
        <xdr:cNvCxnSpPr/>
      </xdr:nvCxnSpPr>
      <xdr:spPr>
        <a:xfrm>
          <a:off x="1602827" y="1569983"/>
          <a:ext cx="24962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250372</xdr:colOff>
      <xdr:row>5</xdr:row>
      <xdr:rowOff>38100</xdr:rowOff>
    </xdr:from>
    <xdr:to>
      <xdr:col>7</xdr:col>
      <xdr:colOff>310243</xdr:colOff>
      <xdr:row>6</xdr:row>
      <xdr:rowOff>136072</xdr:rowOff>
    </xdr:to>
    <xdr:sp macro="" textlink="">
      <xdr:nvSpPr>
        <xdr:cNvPr id="14" name="Прямоугольник 13"/>
        <xdr:cNvSpPr/>
      </xdr:nvSpPr>
      <xdr:spPr>
        <a:xfrm>
          <a:off x="2373086" y="854529"/>
          <a:ext cx="413657" cy="2612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209</a:t>
          </a:r>
        </a:p>
      </xdr:txBody>
    </xdr:sp>
    <xdr:clientData/>
  </xdr:twoCellAnchor>
  <xdr:twoCellAnchor>
    <xdr:from>
      <xdr:col>0</xdr:col>
      <xdr:colOff>212273</xdr:colOff>
      <xdr:row>5</xdr:row>
      <xdr:rowOff>38100</xdr:rowOff>
    </xdr:from>
    <xdr:to>
      <xdr:col>1</xdr:col>
      <xdr:colOff>92529</xdr:colOff>
      <xdr:row>6</xdr:row>
      <xdr:rowOff>136072</xdr:rowOff>
    </xdr:to>
    <xdr:sp macro="" textlink="">
      <xdr:nvSpPr>
        <xdr:cNvPr id="15" name="Прямоугольник 14"/>
        <xdr:cNvSpPr/>
      </xdr:nvSpPr>
      <xdr:spPr>
        <a:xfrm>
          <a:off x="212273" y="854529"/>
          <a:ext cx="234042" cy="26125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</a:t>
          </a:r>
        </a:p>
      </xdr:txBody>
    </xdr:sp>
    <xdr:clientData/>
  </xdr:twoCellAnchor>
  <xdr:twoCellAnchor>
    <xdr:from>
      <xdr:col>2</xdr:col>
      <xdr:colOff>157844</xdr:colOff>
      <xdr:row>5</xdr:row>
      <xdr:rowOff>38100</xdr:rowOff>
    </xdr:from>
    <xdr:to>
      <xdr:col>3</xdr:col>
      <xdr:colOff>304802</xdr:colOff>
      <xdr:row>6</xdr:row>
      <xdr:rowOff>136072</xdr:rowOff>
    </xdr:to>
    <xdr:sp macro="" textlink="">
      <xdr:nvSpPr>
        <xdr:cNvPr id="16" name="Прямоугольник 15"/>
        <xdr:cNvSpPr/>
      </xdr:nvSpPr>
      <xdr:spPr>
        <a:xfrm>
          <a:off x="865415" y="854529"/>
          <a:ext cx="500744" cy="26125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#</a:t>
          </a:r>
          <a:r>
            <a:rPr lang="ru-RU" sz="1100"/>
            <a:t>Н/Д</a:t>
          </a:r>
        </a:p>
      </xdr:txBody>
    </xdr:sp>
    <xdr:clientData/>
  </xdr:twoCellAnchor>
  <xdr:twoCellAnchor>
    <xdr:from>
      <xdr:col>1</xdr:col>
      <xdr:colOff>92529</xdr:colOff>
      <xdr:row>6</xdr:row>
      <xdr:rowOff>5444</xdr:rowOff>
    </xdr:from>
    <xdr:to>
      <xdr:col>2</xdr:col>
      <xdr:colOff>157844</xdr:colOff>
      <xdr:row>6</xdr:row>
      <xdr:rowOff>5444</xdr:rowOff>
    </xdr:to>
    <xdr:cxnSp macro="">
      <xdr:nvCxnSpPr>
        <xdr:cNvPr id="18" name="Прямая со стрелкой 17"/>
        <xdr:cNvCxnSpPr>
          <a:stCxn id="15" idx="3"/>
          <a:endCxn id="16" idx="1"/>
        </xdr:cNvCxnSpPr>
      </xdr:nvCxnSpPr>
      <xdr:spPr>
        <a:xfrm>
          <a:off x="446315" y="985158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212273</xdr:colOff>
      <xdr:row>9</xdr:row>
      <xdr:rowOff>136072</xdr:rowOff>
    </xdr:from>
    <xdr:to>
      <xdr:col>1</xdr:col>
      <xdr:colOff>92529</xdr:colOff>
      <xdr:row>11</xdr:row>
      <xdr:rowOff>70757</xdr:rowOff>
    </xdr:to>
    <xdr:sp macro="" textlink="">
      <xdr:nvSpPr>
        <xdr:cNvPr id="21" name="Прямоугольник 20"/>
        <xdr:cNvSpPr/>
      </xdr:nvSpPr>
      <xdr:spPr>
        <a:xfrm>
          <a:off x="212273" y="1605643"/>
          <a:ext cx="234042" cy="26125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1</xdr:col>
      <xdr:colOff>92529</xdr:colOff>
      <xdr:row>6</xdr:row>
      <xdr:rowOff>59872</xdr:rowOff>
    </xdr:from>
    <xdr:to>
      <xdr:col>4</xdr:col>
      <xdr:colOff>304800</xdr:colOff>
      <xdr:row>10</xdr:row>
      <xdr:rowOff>103415</xdr:rowOff>
    </xdr:to>
    <xdr:cxnSp macro="">
      <xdr:nvCxnSpPr>
        <xdr:cNvPr id="24" name="Прямая со стрелкой 23"/>
        <xdr:cNvCxnSpPr>
          <a:stCxn id="21" idx="3"/>
        </xdr:cNvCxnSpPr>
      </xdr:nvCxnSpPr>
      <xdr:spPr>
        <a:xfrm flipV="1">
          <a:off x="446315" y="1039586"/>
          <a:ext cx="1273628" cy="6966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54429</xdr:colOff>
      <xdr:row>0</xdr:row>
      <xdr:rowOff>130628</xdr:rowOff>
    </xdr:from>
    <xdr:to>
      <xdr:col>1</xdr:col>
      <xdr:colOff>87086</xdr:colOff>
      <xdr:row>2</xdr:row>
      <xdr:rowOff>65314</xdr:rowOff>
    </xdr:to>
    <xdr:sp macro="" textlink="">
      <xdr:nvSpPr>
        <xdr:cNvPr id="28" name="Прямоугольник 27"/>
        <xdr:cNvSpPr/>
      </xdr:nvSpPr>
      <xdr:spPr>
        <a:xfrm>
          <a:off x="54429" y="130628"/>
          <a:ext cx="386443" cy="26125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-1</a:t>
          </a:r>
        </a:p>
      </xdr:txBody>
    </xdr:sp>
    <xdr:clientData/>
  </xdr:twoCellAnchor>
  <xdr:twoCellAnchor>
    <xdr:from>
      <xdr:col>1</xdr:col>
      <xdr:colOff>87086</xdr:colOff>
      <xdr:row>1</xdr:row>
      <xdr:rowOff>97971</xdr:rowOff>
    </xdr:from>
    <xdr:to>
      <xdr:col>4</xdr:col>
      <xdr:colOff>288471</xdr:colOff>
      <xdr:row>5</xdr:row>
      <xdr:rowOff>76200</xdr:rowOff>
    </xdr:to>
    <xdr:cxnSp macro="">
      <xdr:nvCxnSpPr>
        <xdr:cNvPr id="29" name="Прямая со стрелкой 28"/>
        <xdr:cNvCxnSpPr>
          <a:stCxn id="28" idx="3"/>
        </xdr:cNvCxnSpPr>
      </xdr:nvCxnSpPr>
      <xdr:spPr>
        <a:xfrm>
          <a:off x="440872" y="261257"/>
          <a:ext cx="1262742" cy="6313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209550</xdr:rowOff>
    </xdr:from>
    <xdr:to>
      <xdr:col>14</xdr:col>
      <xdr:colOff>136527</xdr:colOff>
      <xdr:row>11</xdr:row>
      <xdr:rowOff>160337</xdr:rowOff>
    </xdr:to>
    <xdr:sp macro="" textlink="">
      <xdr:nvSpPr>
        <xdr:cNvPr id="12" name="Загнутый угол 11"/>
        <xdr:cNvSpPr/>
      </xdr:nvSpPr>
      <xdr:spPr>
        <a:xfrm>
          <a:off x="6515100" y="209550"/>
          <a:ext cx="4175127" cy="214153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для указанного месяца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выбранного набора (ячейка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Сумму продажи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G8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рименить ячейкам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имена:</a:t>
          </a:r>
        </a:p>
        <a:p>
          <a:pPr algn="l"/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2: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13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- Месяцы,       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- Месяц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B1:D1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- Наборы,         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- Набор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B2:D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13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СуммаПродажи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аписать формулу в ячейку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1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0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для определения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Суммы продажи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 использованием имен.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190497</xdr:colOff>
      <xdr:row>9</xdr:row>
      <xdr:rowOff>142873</xdr:rowOff>
    </xdr:from>
    <xdr:to>
      <xdr:col>11</xdr:col>
      <xdr:colOff>95250</xdr:colOff>
      <xdr:row>23</xdr:row>
      <xdr:rowOff>19050</xdr:rowOff>
    </xdr:to>
    <xdr:sp macro="" textlink="">
      <xdr:nvSpPr>
        <xdr:cNvPr id="4" name="Загнутый угол 3"/>
        <xdr:cNvSpPr/>
      </xdr:nvSpPr>
      <xdr:spPr>
        <a:xfrm>
          <a:off x="5248272" y="2019298"/>
          <a:ext cx="5067303" cy="239077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Код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заказа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(ячейка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Н5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для указанного Кода клиента (ячейка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Кода Сотрудника (ячейка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Н3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пределить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Стоимость заказа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Н7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для указанного Кода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Кода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список допустимых значений для ввода данных в ячейку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 шапки таблицы 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1: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аписать формулу в ячейке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для определения значения, указанного в ячейке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учитывая Код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крыть сообщение об ошибках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Н/Д, возвращаемое функцией ИНДЕКС 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10</xdr:row>
      <xdr:rowOff>95250</xdr:rowOff>
    </xdr:from>
    <xdr:to>
      <xdr:col>4</xdr:col>
      <xdr:colOff>276224</xdr:colOff>
      <xdr:row>17</xdr:row>
      <xdr:rowOff>123825</xdr:rowOff>
    </xdr:to>
    <xdr:sp macro="" textlink="">
      <xdr:nvSpPr>
        <xdr:cNvPr id="4" name="Загнутый угол 3"/>
        <xdr:cNvSpPr/>
      </xdr:nvSpPr>
      <xdr:spPr>
        <a:xfrm>
          <a:off x="152399" y="1828800"/>
          <a:ext cx="4810125" cy="122872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для указанных получателей (ячейки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G2:G9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значения данных: Индекс, Страна, Город и Адрес, используя функцию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СТОЛБЕЦ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крыть сообщение #Н/Д, возвращаемое функцией.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55563</xdr:colOff>
      <xdr:row>10</xdr:row>
      <xdr:rowOff>7937</xdr:rowOff>
    </xdr:from>
    <xdr:to>
      <xdr:col>2</xdr:col>
      <xdr:colOff>206376</xdr:colOff>
      <xdr:row>15</xdr:row>
      <xdr:rowOff>9526</xdr:rowOff>
    </xdr:to>
    <xdr:sp macro="" textlink="">
      <xdr:nvSpPr>
        <xdr:cNvPr id="3" name="Загнутый угол 2"/>
        <xdr:cNvSpPr/>
      </xdr:nvSpPr>
      <xdr:spPr>
        <a:xfrm>
          <a:off x="55563" y="2017712"/>
          <a:ext cx="3379788" cy="868364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Сумму продажи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 период указанных месяцев (ячейки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В2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В3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123826</xdr:rowOff>
    </xdr:from>
    <xdr:to>
      <xdr:col>3</xdr:col>
      <xdr:colOff>323850</xdr:colOff>
      <xdr:row>19</xdr:row>
      <xdr:rowOff>133350</xdr:rowOff>
    </xdr:to>
    <xdr:sp macro="" textlink="">
      <xdr:nvSpPr>
        <xdr:cNvPr id="3" name="Загнутый угол 2"/>
        <xdr:cNvSpPr/>
      </xdr:nvSpPr>
      <xdr:spPr>
        <a:xfrm>
          <a:off x="323850" y="2495551"/>
          <a:ext cx="4400550" cy="1095374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 основе исходных данных, расположенных на листах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Сочи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Москва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Владивосток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Мурманск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получить суммарные показатели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значений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объема партии и количества доставок. 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13</xdr:row>
      <xdr:rowOff>66675</xdr:rowOff>
    </xdr:from>
    <xdr:to>
      <xdr:col>8</xdr:col>
      <xdr:colOff>333375</xdr:colOff>
      <xdr:row>18</xdr:row>
      <xdr:rowOff>142875</xdr:rowOff>
    </xdr:to>
    <xdr:sp macro="" textlink="">
      <xdr:nvSpPr>
        <xdr:cNvPr id="2" name="Загнутый угол 1"/>
        <xdr:cNvSpPr/>
      </xdr:nvSpPr>
      <xdr:spPr>
        <a:xfrm>
          <a:off x="590549" y="2428875"/>
          <a:ext cx="7029451" cy="9810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ячейке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F3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(тип)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создать список, предлагающий 2 значения на выбор: Шоколад или Конфеты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ячейке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F4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(вид) создавать список значений, исходя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из значения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F3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619123</xdr:colOff>
      <xdr:row>19</xdr:row>
      <xdr:rowOff>85726</xdr:rowOff>
    </xdr:from>
    <xdr:to>
      <xdr:col>11</xdr:col>
      <xdr:colOff>209550</xdr:colOff>
      <xdr:row>27</xdr:row>
      <xdr:rowOff>123826</xdr:rowOff>
    </xdr:to>
    <xdr:sp macro="" textlink="">
      <xdr:nvSpPr>
        <xdr:cNvPr id="3" name="Загнутый угол 2"/>
        <xdr:cNvSpPr/>
      </xdr:nvSpPr>
      <xdr:spPr>
        <a:xfrm>
          <a:off x="2181223" y="3571876"/>
          <a:ext cx="4657727" cy="1485900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ранспонировать таблицу 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C2:E14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используя функцию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ТРАНСП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Результат расположить на листе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печати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начиная с 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Т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ранспонировать таблицу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:E1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используя функции: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ДВССЫЛ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АДРЕС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СТРОКА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СТОЛБЕЦ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 </a:t>
          </a:r>
          <a:endParaRPr lang="en-US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Р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езультат расположить начиная с ячейки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2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38100</xdr:rowOff>
    </xdr:from>
    <xdr:to>
      <xdr:col>6</xdr:col>
      <xdr:colOff>152400</xdr:colOff>
      <xdr:row>18</xdr:row>
      <xdr:rowOff>161925</xdr:rowOff>
    </xdr:to>
    <xdr:sp macro="" textlink="">
      <xdr:nvSpPr>
        <xdr:cNvPr id="2" name="Загнутый угол 1"/>
        <xdr:cNvSpPr/>
      </xdr:nvSpPr>
      <xdr:spPr>
        <a:xfrm>
          <a:off x="847725" y="1514475"/>
          <a:ext cx="4552950" cy="1933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пределить адрес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ячейки (ячейка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B7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и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значение 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(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ячейка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C7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Объёма партии или Количества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доставок (выбор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B5)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для указанного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города </a:t>
          </a:r>
          <a:r>
            <a:rPr lang="en-US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(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ячейка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C2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 и наименования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(ячейка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C3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), при условии, что данные находятся на листе имя которого совпадает с выбранным городом, наименования всегда находятся в столбце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A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а заголовки таблицы располагаются в 1-й строке.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крыть сообщение об ошибках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Н/Д, возвращаемое функцией АДРЕС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0</xdr:row>
          <xdr:rowOff>238125</xdr:rowOff>
        </xdr:from>
        <xdr:to>
          <xdr:col>2</xdr:col>
          <xdr:colOff>257175</xdr:colOff>
          <xdr:row>1</xdr:row>
          <xdr:rowOff>171450</xdr:rowOff>
        </xdr:to>
        <xdr:sp macro="" textlink="">
          <xdr:nvSpPr>
            <xdr:cNvPr id="14351" name="Spinner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</xdr:row>
          <xdr:rowOff>9525</xdr:rowOff>
        </xdr:from>
        <xdr:to>
          <xdr:col>2</xdr:col>
          <xdr:colOff>257175</xdr:colOff>
          <xdr:row>2</xdr:row>
          <xdr:rowOff>190500</xdr:rowOff>
        </xdr:to>
        <xdr:sp macro="" textlink="">
          <xdr:nvSpPr>
            <xdr:cNvPr id="14352" name="Spinner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3</xdr:row>
          <xdr:rowOff>19050</xdr:rowOff>
        </xdr:from>
        <xdr:to>
          <xdr:col>2</xdr:col>
          <xdr:colOff>257175</xdr:colOff>
          <xdr:row>3</xdr:row>
          <xdr:rowOff>209550</xdr:rowOff>
        </xdr:to>
        <xdr:sp macro="" textlink="">
          <xdr:nvSpPr>
            <xdr:cNvPr id="14353" name="Spinner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19050</xdr:rowOff>
        </xdr:from>
        <xdr:to>
          <xdr:col>2</xdr:col>
          <xdr:colOff>257175</xdr:colOff>
          <xdr:row>0</xdr:row>
          <xdr:rowOff>190500</xdr:rowOff>
        </xdr:to>
        <xdr:sp macro="" textlink="">
          <xdr:nvSpPr>
            <xdr:cNvPr id="14354" name="Spinner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13</xdr:row>
      <xdr:rowOff>95249</xdr:rowOff>
    </xdr:from>
    <xdr:to>
      <xdr:col>4</xdr:col>
      <xdr:colOff>866775</xdr:colOff>
      <xdr:row>20</xdr:row>
      <xdr:rowOff>76200</xdr:rowOff>
    </xdr:to>
    <xdr:sp macro="" textlink="">
      <xdr:nvSpPr>
        <xdr:cNvPr id="16" name="Загнутый угол 15"/>
        <xdr:cNvSpPr/>
      </xdr:nvSpPr>
      <xdr:spPr>
        <a:xfrm>
          <a:off x="0" y="3095624"/>
          <a:ext cx="4838700" cy="1581151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спользуя функцию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СМЕЩ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написать формулу в ячейке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B6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для определения значения, заданного параметрами в ячейках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B1:B2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спользуя функцию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СМЕЩ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написать формулу в ячейке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B8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для определения значения суммы, заданного параметрами в ячейках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B1:B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ачальное значения для работы с функцией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СМЕЩ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задать ячейку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E1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2</xdr:row>
      <xdr:rowOff>28575</xdr:rowOff>
    </xdr:from>
    <xdr:to>
      <xdr:col>1</xdr:col>
      <xdr:colOff>1381125</xdr:colOff>
      <xdr:row>2</xdr:row>
      <xdr:rowOff>171450</xdr:rowOff>
    </xdr:to>
    <xdr:pic>
      <xdr:nvPicPr>
        <xdr:cNvPr id="2" name="Рисунок 1" descr="Flag of Austria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400050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981075</xdr:colOff>
      <xdr:row>2</xdr:row>
      <xdr:rowOff>47623</xdr:rowOff>
    </xdr:from>
    <xdr:to>
      <xdr:col>2</xdr:col>
      <xdr:colOff>1190625</xdr:colOff>
      <xdr:row>2</xdr:row>
      <xdr:rowOff>168114</xdr:rowOff>
    </xdr:to>
    <xdr:pic>
      <xdr:nvPicPr>
        <xdr:cNvPr id="3" name="Рисунок 2" descr="Flag of Belarus.svg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419098"/>
          <a:ext cx="209550" cy="12049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1162050</xdr:colOff>
      <xdr:row>3</xdr:row>
      <xdr:rowOff>47625</xdr:rowOff>
    </xdr:from>
    <xdr:to>
      <xdr:col>1</xdr:col>
      <xdr:colOff>1371600</xdr:colOff>
      <xdr:row>4</xdr:row>
      <xdr:rowOff>0</xdr:rowOff>
    </xdr:to>
    <xdr:pic>
      <xdr:nvPicPr>
        <xdr:cNvPr id="8" name="Рисунок 7" descr="Flag of Belgium (civil).sv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609600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981075</xdr:colOff>
      <xdr:row>3</xdr:row>
      <xdr:rowOff>38100</xdr:rowOff>
    </xdr:from>
    <xdr:to>
      <xdr:col>2</xdr:col>
      <xdr:colOff>1190625</xdr:colOff>
      <xdr:row>3</xdr:row>
      <xdr:rowOff>161925</xdr:rowOff>
    </xdr:to>
    <xdr:pic>
      <xdr:nvPicPr>
        <xdr:cNvPr id="9" name="Рисунок 8" descr="Flag of Bulgaria.sv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600075"/>
          <a:ext cx="209550" cy="123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1162050</xdr:colOff>
      <xdr:row>4</xdr:row>
      <xdr:rowOff>47625</xdr:rowOff>
    </xdr:from>
    <xdr:to>
      <xdr:col>1</xdr:col>
      <xdr:colOff>1371600</xdr:colOff>
      <xdr:row>4</xdr:row>
      <xdr:rowOff>152400</xdr:rowOff>
    </xdr:to>
    <xdr:pic>
      <xdr:nvPicPr>
        <xdr:cNvPr id="14" name="Рисунок 13" descr="Flag of the United Kingdom.sv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00100"/>
          <a:ext cx="209550" cy="1047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981075</xdr:colOff>
      <xdr:row>4</xdr:row>
      <xdr:rowOff>38100</xdr:rowOff>
    </xdr:from>
    <xdr:to>
      <xdr:col>2</xdr:col>
      <xdr:colOff>1190625</xdr:colOff>
      <xdr:row>4</xdr:row>
      <xdr:rowOff>171164</xdr:rowOff>
    </xdr:to>
    <xdr:pic>
      <xdr:nvPicPr>
        <xdr:cNvPr id="15" name="Рисунок 14" descr="Flag of Hungary.sv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90575"/>
          <a:ext cx="209550" cy="13306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1162050</xdr:colOff>
      <xdr:row>5</xdr:row>
      <xdr:rowOff>38100</xdr:rowOff>
    </xdr:from>
    <xdr:to>
      <xdr:col>1</xdr:col>
      <xdr:colOff>1371600</xdr:colOff>
      <xdr:row>5</xdr:row>
      <xdr:rowOff>161925</xdr:rowOff>
    </xdr:to>
    <xdr:pic>
      <xdr:nvPicPr>
        <xdr:cNvPr id="19" name="Рисунок 18" descr="Flag of Germany.sv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981075"/>
          <a:ext cx="209550" cy="123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981075</xdr:colOff>
      <xdr:row>5</xdr:row>
      <xdr:rowOff>47625</xdr:rowOff>
    </xdr:from>
    <xdr:to>
      <xdr:col>2</xdr:col>
      <xdr:colOff>1190625</xdr:colOff>
      <xdr:row>5</xdr:row>
      <xdr:rowOff>152400</xdr:rowOff>
    </xdr:to>
    <xdr:pic>
      <xdr:nvPicPr>
        <xdr:cNvPr id="20" name="Рисунок 19" descr="Flag of Moldova.sv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990600"/>
          <a:ext cx="209550" cy="1047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1162050</xdr:colOff>
      <xdr:row>6</xdr:row>
      <xdr:rowOff>47625</xdr:rowOff>
    </xdr:from>
    <xdr:to>
      <xdr:col>1</xdr:col>
      <xdr:colOff>1371600</xdr:colOff>
      <xdr:row>6</xdr:row>
      <xdr:rowOff>152400</xdr:rowOff>
    </xdr:to>
    <xdr:pic>
      <xdr:nvPicPr>
        <xdr:cNvPr id="24" name="Рисунок 23" descr="Flag of Ireland.sv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181100"/>
          <a:ext cx="209550" cy="1047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971550</xdr:colOff>
      <xdr:row>6</xdr:row>
      <xdr:rowOff>38100</xdr:rowOff>
    </xdr:from>
    <xdr:to>
      <xdr:col>2</xdr:col>
      <xdr:colOff>1181100</xdr:colOff>
      <xdr:row>6</xdr:row>
      <xdr:rowOff>171450</xdr:rowOff>
    </xdr:to>
    <xdr:pic>
      <xdr:nvPicPr>
        <xdr:cNvPr id="25" name="Рисунок 24" descr="Flag of Poland.sv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171575"/>
          <a:ext cx="209550" cy="133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1152525</xdr:colOff>
      <xdr:row>7</xdr:row>
      <xdr:rowOff>38100</xdr:rowOff>
    </xdr:from>
    <xdr:to>
      <xdr:col>1</xdr:col>
      <xdr:colOff>1362075</xdr:colOff>
      <xdr:row>7</xdr:row>
      <xdr:rowOff>161925</xdr:rowOff>
    </xdr:to>
    <xdr:pic>
      <xdr:nvPicPr>
        <xdr:cNvPr id="29" name="Рисунок 28" descr="Flag of Liechtenstein.sv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362075"/>
          <a:ext cx="209550" cy="123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971550</xdr:colOff>
      <xdr:row>7</xdr:row>
      <xdr:rowOff>28575</xdr:rowOff>
    </xdr:from>
    <xdr:to>
      <xdr:col>2</xdr:col>
      <xdr:colOff>1181100</xdr:colOff>
      <xdr:row>7</xdr:row>
      <xdr:rowOff>171450</xdr:rowOff>
    </xdr:to>
    <xdr:pic>
      <xdr:nvPicPr>
        <xdr:cNvPr id="30" name="Рисунок 29" descr="Flag of Russia.sv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352550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8</xdr:row>
      <xdr:rowOff>47625</xdr:rowOff>
    </xdr:from>
    <xdr:to>
      <xdr:col>1</xdr:col>
      <xdr:colOff>1352550</xdr:colOff>
      <xdr:row>8</xdr:row>
      <xdr:rowOff>171450</xdr:rowOff>
    </xdr:to>
    <xdr:pic>
      <xdr:nvPicPr>
        <xdr:cNvPr id="33" name="Рисунок 32" descr="Flag of Luxembourg.sv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562100"/>
          <a:ext cx="209550" cy="123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962025</xdr:colOff>
      <xdr:row>8</xdr:row>
      <xdr:rowOff>28575</xdr:rowOff>
    </xdr:from>
    <xdr:to>
      <xdr:col>2</xdr:col>
      <xdr:colOff>1171575</xdr:colOff>
      <xdr:row>8</xdr:row>
      <xdr:rowOff>171450</xdr:rowOff>
    </xdr:to>
    <xdr:pic>
      <xdr:nvPicPr>
        <xdr:cNvPr id="34" name="Рисунок 33" descr="Flag of Romania.sv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543050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9</xdr:row>
      <xdr:rowOff>38104</xdr:rowOff>
    </xdr:from>
    <xdr:to>
      <xdr:col>1</xdr:col>
      <xdr:colOff>1356934</xdr:colOff>
      <xdr:row>9</xdr:row>
      <xdr:rowOff>171450</xdr:rowOff>
    </xdr:to>
    <xdr:pic>
      <xdr:nvPicPr>
        <xdr:cNvPr id="37" name="Рисунок 36" descr="Flag of Monaco.svg"/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743079"/>
          <a:ext cx="213934" cy="13334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971550</xdr:colOff>
      <xdr:row>9</xdr:row>
      <xdr:rowOff>19050</xdr:rowOff>
    </xdr:from>
    <xdr:to>
      <xdr:col>2</xdr:col>
      <xdr:colOff>1181100</xdr:colOff>
      <xdr:row>9</xdr:row>
      <xdr:rowOff>161925</xdr:rowOff>
    </xdr:to>
    <xdr:pic>
      <xdr:nvPicPr>
        <xdr:cNvPr id="38" name="Рисунок 37" descr="Flag of Slovakia.sv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724025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10</xdr:row>
      <xdr:rowOff>38102</xdr:rowOff>
    </xdr:from>
    <xdr:to>
      <xdr:col>1</xdr:col>
      <xdr:colOff>1352550</xdr:colOff>
      <xdr:row>10</xdr:row>
      <xdr:rowOff>173833</xdr:rowOff>
    </xdr:to>
    <xdr:pic>
      <xdr:nvPicPr>
        <xdr:cNvPr id="41" name="Рисунок 40" descr="Flag of the Netherlands.svg"/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933577"/>
          <a:ext cx="209550" cy="13573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962025</xdr:colOff>
      <xdr:row>10</xdr:row>
      <xdr:rowOff>28575</xdr:rowOff>
    </xdr:from>
    <xdr:to>
      <xdr:col>2</xdr:col>
      <xdr:colOff>1171575</xdr:colOff>
      <xdr:row>10</xdr:row>
      <xdr:rowOff>171450</xdr:rowOff>
    </xdr:to>
    <xdr:pic>
      <xdr:nvPicPr>
        <xdr:cNvPr id="42" name="Рисунок 41" descr="Flag of Ukraine.sv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924050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1152525</xdr:colOff>
      <xdr:row>11</xdr:row>
      <xdr:rowOff>38102</xdr:rowOff>
    </xdr:from>
    <xdr:to>
      <xdr:col>1</xdr:col>
      <xdr:colOff>1362075</xdr:colOff>
      <xdr:row>11</xdr:row>
      <xdr:rowOff>170976</xdr:rowOff>
    </xdr:to>
    <xdr:pic>
      <xdr:nvPicPr>
        <xdr:cNvPr id="44" name="Рисунок 43" descr="Flag of France.svg"/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2124077"/>
          <a:ext cx="209550" cy="1328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962025</xdr:colOff>
      <xdr:row>11</xdr:row>
      <xdr:rowOff>28575</xdr:rowOff>
    </xdr:from>
    <xdr:to>
      <xdr:col>2</xdr:col>
      <xdr:colOff>1171575</xdr:colOff>
      <xdr:row>11</xdr:row>
      <xdr:rowOff>171450</xdr:rowOff>
    </xdr:to>
    <xdr:pic>
      <xdr:nvPicPr>
        <xdr:cNvPr id="45" name="Рисунок 44" descr="Flag of the Czech Republic.sv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2114550"/>
          <a:ext cx="209550" cy="142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1142995</xdr:colOff>
      <xdr:row>12</xdr:row>
      <xdr:rowOff>28585</xdr:rowOff>
    </xdr:from>
    <xdr:to>
      <xdr:col>1</xdr:col>
      <xdr:colOff>1354450</xdr:colOff>
      <xdr:row>12</xdr:row>
      <xdr:rowOff>180985</xdr:rowOff>
    </xdr:to>
    <xdr:pic>
      <xdr:nvPicPr>
        <xdr:cNvPr id="47" name="Рисунок 46" descr="Flag of Switzerland.svg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0" y="2305060"/>
          <a:ext cx="211455" cy="1524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352424</xdr:colOff>
      <xdr:row>3</xdr:row>
      <xdr:rowOff>123824</xdr:rowOff>
    </xdr:from>
    <xdr:to>
      <xdr:col>6</xdr:col>
      <xdr:colOff>838199</xdr:colOff>
      <xdr:row>13</xdr:row>
      <xdr:rowOff>76199</xdr:rowOff>
    </xdr:to>
    <xdr:sp macro="" textlink="">
      <xdr:nvSpPr>
        <xdr:cNvPr id="23" name="Загнутый угол 22"/>
        <xdr:cNvSpPr/>
      </xdr:nvSpPr>
      <xdr:spPr>
        <a:xfrm>
          <a:off x="3629024" y="685799"/>
          <a:ext cx="3495675" cy="18573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ячейке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2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(Европа)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создать список, предлагающий 2 значения на выбор: Западная или Восточная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ячейке </a:t>
          </a:r>
          <a:r>
            <a:rPr lang="en-US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</a:t>
          </a:r>
          <a:r>
            <a:rPr lang="ru-RU" sz="1000" b="1">
              <a:solidFill>
                <a:srgbClr val="000066"/>
              </a:solidFill>
              <a:latin typeface="Arial" pitchFamily="34" charset="0"/>
              <a:cs typeface="Arial" pitchFamily="34" charset="0"/>
            </a:rPr>
            <a:t>3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(Страна) создавать список значений, исходя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из значения в ячейке </a:t>
          </a:r>
          <a:r>
            <a:rPr lang="en-US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F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2</a:t>
          </a:r>
          <a:r>
            <a:rPr lang="en-US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.</a:t>
          </a:r>
          <a:r>
            <a:rPr lang="ru-RU" sz="1000" b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Учесть, что список стран может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изменяться.</a:t>
          </a:r>
        </a:p>
        <a:p>
          <a:pPr algn="l"/>
          <a:endParaRPr lang="ru-RU" sz="1000" b="0" baseline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копировать страны из таблицы </a:t>
          </a:r>
          <a:r>
            <a:rPr lang="ru-RU" sz="1000" b="1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ДОПОЛНИТЕЛЬНО</a:t>
          </a:r>
          <a:r>
            <a:rPr lang="ru-RU" sz="1000" b="0" baseline="0">
              <a:solidFill>
                <a:srgbClr val="000066"/>
              </a:solidFill>
              <a:latin typeface="Arial" pitchFamily="34" charset="0"/>
              <a:cs typeface="Arial" pitchFamily="34" charset="0"/>
            </a:rPr>
            <a:t> в исходные диапазоны. Проверить, что списки содержат добавленные значения.</a:t>
          </a:r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rgbClr val="000066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Таблица1" displayName="Таблица1" ref="B2:F11" totalsRowShown="0" headerRowDxfId="68" dataDxfId="66" headerRowBorderDxfId="67" tableBorderDxfId="65" totalsRowBorderDxfId="64" headerRowCellStyle="Обычный_DHL" dataCellStyle="Обычный_DHL">
  <autoFilter ref="B2:F11"/>
  <tableColumns count="5">
    <tableColumn id="1" name="наименование" dataDxfId="63" dataCellStyle="Обычный_DHL"/>
    <tableColumn id="2" name="код товара" dataDxfId="62" dataCellStyle="Обычный_DHL"/>
    <tableColumn id="3" name="Цена" dataDxfId="61" dataCellStyle="Обычный_DHL"/>
    <tableColumn id="4" name="Количество" dataDxfId="60" dataCellStyle="Обычный_DHL"/>
    <tableColumn id="5" name="Доставка" dataDxfId="59" dataCellStyle="Обычный_DH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E24" totalsRowShown="0" headerRowDxfId="58" headerRowBorderDxfId="57" tableBorderDxfId="56" totalsRowBorderDxfId="55" headerRowCellStyle="Обычный_DHL">
  <autoFilter ref="A1:E24"/>
  <tableColumns count="5">
    <tableColumn id="1" name="№" dataDxfId="54" dataCellStyle="Обычный_DHL"/>
    <tableColumn id="2" name="Фамилия Имя Отчество" dataDxfId="53" dataCellStyle="Обычный_DHL"/>
    <tableColumn id="3" name="Коэффициент" dataDxfId="52" dataCellStyle="Обычный_DHL"/>
    <tableColumn id="4" name="Отдел" dataDxfId="51" dataCellStyle="Обычный 3 2"/>
    <tableColumn id="5" name="Оклад" dataDxfId="50" dataCellStyle="Обычный 3 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Таблица6" displayName="Таблица6" ref="A1:C8" totalsRowShown="0" tableBorderDxfId="49">
  <autoFilter ref="A1:C8"/>
  <tableColumns count="3">
    <tableColumn id="1" name="Столбец1" dataDxfId="48" dataCellStyle="Обычный_DHL"/>
    <tableColumn id="2" name="Суммарные показатели" dataDxfId="47" dataCellStyle="Обычный_DHL"/>
    <tableColumn id="3" name="Столбец2" dataDxfId="46" dataCellStyle="Обычный_DH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Таблица7" displayName="Таблица7" ref="B2:B10" totalsRowShown="0" headerRowDxfId="40" dataDxfId="41" headerRowBorderDxfId="44" tableBorderDxfId="45" totalsRowBorderDxfId="43" headerRowCellStyle="Обычный_DHL" dataCellStyle="Обычный_DHL">
  <autoFilter ref="B2:B10"/>
  <tableColumns count="1">
    <tableColumn id="1" name="Шоколад" dataDxfId="42" dataCellStyle="Обычный_DH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Таблица8" displayName="Таблица8" ref="C2:C11" totalsRowShown="0" headerRowDxfId="34" dataDxfId="35" headerRowBorderDxfId="38" tableBorderDxfId="39" totalsRowBorderDxfId="37" headerRowCellStyle="Обычный_DHL" dataCellStyle="Обычный_DHL">
  <autoFilter ref="C2:C11"/>
  <tableColumns count="1">
    <tableColumn id="1" name="Конфеты" dataDxfId="36" dataCellStyle="Обычный_DH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Таблица9" displayName="Таблица9" ref="D2:D6" totalsRowShown="0" headerRowDxfId="28" dataDxfId="29" headerRowBorderDxfId="32" tableBorderDxfId="33" totalsRowBorderDxfId="31" headerRowCellStyle="Обычный_DHL" dataCellStyle="Обычный_DHL">
  <autoFilter ref="D2:D6"/>
  <tableColumns count="1">
    <tableColumn id="1" name="печеньки" dataDxfId="30" dataCellStyle="Обычный_DH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2.xml"/><Relationship Id="rId4" Type="http://schemas.openxmlformats.org/officeDocument/2006/relationships/table" Target="../tables/table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6"/>
  <sheetViews>
    <sheetView zoomScale="145" zoomScaleNormal="145" workbookViewId="0"/>
  </sheetViews>
  <sheetFormatPr defaultColWidth="4.28515625" defaultRowHeight="12.75" x14ac:dyDescent="0.2"/>
  <cols>
    <col min="8" max="8" width="6.140625" bestFit="1" customWidth="1"/>
    <col min="24" max="26" width="6.7109375" bestFit="1" customWidth="1"/>
  </cols>
  <sheetData>
    <row r="3" spans="4:24" x14ac:dyDescent="0.2">
      <c r="D3" s="93" t="s">
        <v>479</v>
      </c>
      <c r="H3" s="96" t="str">
        <f t="array" ref="H3:H8">D3:D8&amp;F5</f>
        <v>x1y</v>
      </c>
      <c r="M3" s="91"/>
      <c r="N3" s="91"/>
      <c r="O3" s="91"/>
      <c r="P3" s="91"/>
      <c r="Q3" s="91"/>
      <c r="R3" s="91"/>
      <c r="S3" s="91"/>
    </row>
    <row r="4" spans="4:24" x14ac:dyDescent="0.2">
      <c r="D4" s="93" t="s">
        <v>480</v>
      </c>
      <c r="H4" s="96" t="str">
        <v>x2y</v>
      </c>
    </row>
    <row r="5" spans="4:24" x14ac:dyDescent="0.2">
      <c r="D5" s="93" t="s">
        <v>481</v>
      </c>
      <c r="E5" s="94" t="s">
        <v>486</v>
      </c>
      <c r="F5" s="95" t="s">
        <v>485</v>
      </c>
      <c r="G5" s="94" t="s">
        <v>487</v>
      </c>
      <c r="H5" s="96" t="str">
        <v>x3y</v>
      </c>
      <c r="Q5" s="91"/>
    </row>
    <row r="6" spans="4:24" x14ac:dyDescent="0.2">
      <c r="D6" s="93" t="s">
        <v>482</v>
      </c>
      <c r="H6" s="96" t="str">
        <v>x4y</v>
      </c>
      <c r="Q6" s="91"/>
      <c r="T6" s="92"/>
      <c r="U6" s="92"/>
      <c r="V6" s="92"/>
      <c r="W6" s="92"/>
      <c r="X6" s="92"/>
    </row>
    <row r="7" spans="4:24" x14ac:dyDescent="0.2">
      <c r="D7" s="93" t="s">
        <v>483</v>
      </c>
      <c r="H7" s="96" t="str">
        <v>x5y</v>
      </c>
      <c r="Q7" s="91"/>
      <c r="T7" s="92"/>
      <c r="U7" s="92"/>
      <c r="V7" s="92"/>
      <c r="W7" s="92"/>
      <c r="X7" s="92"/>
    </row>
    <row r="8" spans="4:24" x14ac:dyDescent="0.2">
      <c r="D8" s="93" t="s">
        <v>484</v>
      </c>
      <c r="H8" s="96" t="str">
        <v>x6y</v>
      </c>
      <c r="Q8" s="91"/>
      <c r="T8" s="92"/>
      <c r="U8" s="92"/>
      <c r="V8" s="92"/>
      <c r="W8" s="92"/>
      <c r="X8" s="92"/>
    </row>
    <row r="9" spans="4:24" x14ac:dyDescent="0.2">
      <c r="Q9" s="91"/>
      <c r="T9" s="92"/>
      <c r="U9" s="92"/>
      <c r="V9" s="92"/>
      <c r="W9" s="92"/>
      <c r="X9" s="92"/>
    </row>
    <row r="10" spans="4:24" x14ac:dyDescent="0.2">
      <c r="Q10" s="91"/>
      <c r="T10" s="92"/>
      <c r="U10" s="92"/>
      <c r="V10" s="92"/>
      <c r="W10" s="92"/>
      <c r="X10" s="92"/>
    </row>
    <row r="11" spans="4:24" x14ac:dyDescent="0.2">
      <c r="T11" s="92"/>
      <c r="U11" s="92"/>
      <c r="V11" s="92"/>
      <c r="W11" s="92"/>
      <c r="X11" s="92"/>
    </row>
    <row r="12" spans="4:24" x14ac:dyDescent="0.2">
      <c r="D12" s="93" t="s">
        <v>479</v>
      </c>
      <c r="E12" s="93" t="s">
        <v>480</v>
      </c>
      <c r="F12" s="93" t="s">
        <v>481</v>
      </c>
      <c r="G12" s="93" t="s">
        <v>482</v>
      </c>
      <c r="H12" s="93" t="s">
        <v>483</v>
      </c>
      <c r="I12" s="93" t="s">
        <v>484</v>
      </c>
      <c r="T12" s="92"/>
      <c r="U12" s="92"/>
      <c r="V12" s="92"/>
      <c r="W12" s="92"/>
      <c r="X12" s="92"/>
    </row>
    <row r="13" spans="4:24" x14ac:dyDescent="0.2">
      <c r="F13" s="94" t="s">
        <v>486</v>
      </c>
    </row>
    <row r="14" spans="4:24" x14ac:dyDescent="0.2">
      <c r="F14" s="95" t="s">
        <v>485</v>
      </c>
    </row>
    <row r="15" spans="4:24" x14ac:dyDescent="0.2">
      <c r="F15" s="94" t="s">
        <v>487</v>
      </c>
    </row>
    <row r="16" spans="4:24" x14ac:dyDescent="0.2">
      <c r="D16" s="96" t="str">
        <f t="array" ref="D16:I16">D12:I12&amp;F14</f>
        <v>x1y</v>
      </c>
      <c r="E16" s="96" t="str">
        <v>x2y</v>
      </c>
      <c r="F16" s="96" t="str">
        <v>x3y</v>
      </c>
      <c r="G16" s="96" t="str">
        <v>x4y</v>
      </c>
      <c r="H16" s="96" t="str">
        <v>x5y</v>
      </c>
      <c r="I16" s="96" t="str">
        <v>x6y</v>
      </c>
    </row>
    <row r="20" spans="4:26" x14ac:dyDescent="0.2">
      <c r="D20" s="93" t="s">
        <v>479</v>
      </c>
      <c r="F20" s="96" t="s">
        <v>488</v>
      </c>
      <c r="H20" s="97" t="str">
        <f t="array" ref="H20:H26">D20:D25&amp;"+"&amp;F20:F26</f>
        <v>x1+y1</v>
      </c>
      <c r="L20" s="93" t="s">
        <v>479</v>
      </c>
      <c r="R20" s="92" t="str">
        <f t="array" ref="R20:T25">L20:L25&amp;N22:P22</f>
        <v>x1y1</v>
      </c>
      <c r="S20" s="92" t="str">
        <v>x1y2</v>
      </c>
      <c r="T20" s="92" t="str">
        <v>x1y3</v>
      </c>
      <c r="X20" s="100" t="str">
        <f t="array" ref="X20:Z25">R20:T25&amp;"^"&amp;V22</f>
        <v>x1y1^z</v>
      </c>
      <c r="Y20" s="100" t="str">
        <v>x1y2^z</v>
      </c>
      <c r="Z20" s="100" t="str">
        <v>x1y3^z</v>
      </c>
    </row>
    <row r="21" spans="4:26" x14ac:dyDescent="0.2">
      <c r="D21" s="93" t="s">
        <v>480</v>
      </c>
      <c r="F21" s="96" t="s">
        <v>489</v>
      </c>
      <c r="H21" s="97" t="str">
        <v>x2+y2</v>
      </c>
      <c r="L21" s="93" t="s">
        <v>480</v>
      </c>
      <c r="R21" s="92" t="str">
        <v>x2y1</v>
      </c>
      <c r="S21" s="92" t="str">
        <v>x2y2</v>
      </c>
      <c r="T21" s="92" t="str">
        <v>x2y3</v>
      </c>
      <c r="X21" s="100" t="str">
        <v>x2y1^z</v>
      </c>
      <c r="Y21" s="100" t="str">
        <v>x2y2^z</v>
      </c>
      <c r="Z21" s="100" t="str">
        <v>x2y3^z</v>
      </c>
    </row>
    <row r="22" spans="4:26" x14ac:dyDescent="0.2">
      <c r="D22" s="93" t="s">
        <v>481</v>
      </c>
      <c r="E22" s="94" t="s">
        <v>494</v>
      </c>
      <c r="F22" s="96" t="s">
        <v>490</v>
      </c>
      <c r="G22" s="94" t="s">
        <v>487</v>
      </c>
      <c r="H22" s="97" t="str">
        <v>x3+y3</v>
      </c>
      <c r="L22" s="93" t="s">
        <v>481</v>
      </c>
      <c r="M22" s="94" t="s">
        <v>486</v>
      </c>
      <c r="N22" s="96" t="s">
        <v>488</v>
      </c>
      <c r="O22" s="96" t="s">
        <v>489</v>
      </c>
      <c r="P22" s="96" t="s">
        <v>490</v>
      </c>
      <c r="Q22" s="94" t="s">
        <v>487</v>
      </c>
      <c r="R22" s="92" t="str">
        <v>x3y1</v>
      </c>
      <c r="S22" s="92" t="str">
        <v>x3y2</v>
      </c>
      <c r="T22" s="92" t="str">
        <v>x3y3</v>
      </c>
      <c r="U22" t="s">
        <v>496</v>
      </c>
      <c r="V22" s="101" t="s">
        <v>497</v>
      </c>
      <c r="W22" t="s">
        <v>487</v>
      </c>
      <c r="X22" s="100" t="str">
        <v>x3y1^z</v>
      </c>
      <c r="Y22" s="100" t="str">
        <v>x3y2^z</v>
      </c>
      <c r="Z22" s="100" t="str">
        <v>x3y3^z</v>
      </c>
    </row>
    <row r="23" spans="4:26" x14ac:dyDescent="0.2">
      <c r="D23" s="93" t="s">
        <v>482</v>
      </c>
      <c r="F23" s="96" t="s">
        <v>491</v>
      </c>
      <c r="H23" s="97" t="str">
        <v>x4+y4</v>
      </c>
      <c r="L23" s="93" t="s">
        <v>482</v>
      </c>
      <c r="R23" s="92" t="str">
        <v>x4y1</v>
      </c>
      <c r="S23" s="92" t="str">
        <v>x4y2</v>
      </c>
      <c r="T23" s="92" t="str">
        <v>x4y3</v>
      </c>
      <c r="X23" s="100" t="str">
        <v>x4y1^z</v>
      </c>
      <c r="Y23" s="100" t="str">
        <v>x4y2^z</v>
      </c>
      <c r="Z23" s="100" t="str">
        <v>x4y3^z</v>
      </c>
    </row>
    <row r="24" spans="4:26" x14ac:dyDescent="0.2">
      <c r="D24" s="93" t="s">
        <v>483</v>
      </c>
      <c r="F24" s="96" t="s">
        <v>492</v>
      </c>
      <c r="H24" s="97" t="str">
        <v>x5+y5</v>
      </c>
      <c r="L24" s="93" t="s">
        <v>483</v>
      </c>
      <c r="R24" s="92" t="str">
        <v>x5y1</v>
      </c>
      <c r="S24" s="92" t="str">
        <v>x5y2</v>
      </c>
      <c r="T24" s="92" t="str">
        <v>x5y3</v>
      </c>
      <c r="X24" s="100" t="str">
        <v>x5y1^z</v>
      </c>
      <c r="Y24" s="100" t="str">
        <v>x5y2^z</v>
      </c>
      <c r="Z24" s="100" t="str">
        <v>x5y3^z</v>
      </c>
    </row>
    <row r="25" spans="4:26" x14ac:dyDescent="0.2">
      <c r="D25" s="93" t="s">
        <v>484</v>
      </c>
      <c r="F25" s="96" t="s">
        <v>493</v>
      </c>
      <c r="H25" s="97" t="str">
        <v>x6+y6</v>
      </c>
      <c r="L25" s="93" t="s">
        <v>484</v>
      </c>
      <c r="R25" s="92" t="str">
        <v>x6y1</v>
      </c>
      <c r="S25" s="92" t="str">
        <v>x6y2</v>
      </c>
      <c r="T25" s="92" t="str">
        <v>x6y3</v>
      </c>
      <c r="X25" s="100" t="str">
        <v>x6y1^z</v>
      </c>
      <c r="Y25" s="100" t="str">
        <v>x6y2^z</v>
      </c>
      <c r="Z25" s="100" t="str">
        <v>x6y3^z</v>
      </c>
    </row>
    <row r="26" spans="4:26" x14ac:dyDescent="0.2">
      <c r="F26" s="98" t="s">
        <v>495</v>
      </c>
      <c r="H26" s="9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2:L13"/>
  <sheetViews>
    <sheetView showGridLines="0" zoomScale="130" zoomScaleNormal="130" workbookViewId="0">
      <selection activeCell="G8" sqref="G8"/>
    </sheetView>
  </sheetViews>
  <sheetFormatPr defaultRowHeight="15" x14ac:dyDescent="0.25"/>
  <cols>
    <col min="1" max="1" width="5.42578125" style="31" customWidth="1"/>
    <col min="2" max="2" width="10.140625" style="31" customWidth="1"/>
    <col min="3" max="16384" width="9.140625" style="31"/>
  </cols>
  <sheetData>
    <row r="2" spans="2:12" ht="15" customHeight="1" x14ac:dyDescent="0.25">
      <c r="B2" s="30" t="s">
        <v>333</v>
      </c>
      <c r="C2" s="143" t="s">
        <v>334</v>
      </c>
      <c r="D2" s="144"/>
      <c r="E2" s="144"/>
      <c r="F2" s="144"/>
      <c r="G2" s="144"/>
      <c r="H2" s="144"/>
      <c r="I2" s="144"/>
      <c r="J2" s="144"/>
      <c r="K2" s="144"/>
      <c r="L2" s="145"/>
    </row>
    <row r="3" spans="2:12" x14ac:dyDescent="0.25">
      <c r="B3" s="32" t="s">
        <v>335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 x14ac:dyDescent="0.25">
      <c r="B4" s="1">
        <v>100</v>
      </c>
      <c r="C4" s="5">
        <f t="array" ref="C4:L13">B4:B13*C3:L3+100</f>
        <v>200</v>
      </c>
      <c r="D4" s="5">
        <v>300</v>
      </c>
      <c r="E4" s="5">
        <v>400</v>
      </c>
      <c r="F4" s="5">
        <v>500</v>
      </c>
      <c r="G4" s="5">
        <v>600</v>
      </c>
      <c r="H4" s="5">
        <v>700</v>
      </c>
      <c r="I4" s="5">
        <v>800</v>
      </c>
      <c r="J4" s="5">
        <v>900</v>
      </c>
      <c r="K4" s="5">
        <v>1000</v>
      </c>
      <c r="L4" s="5">
        <v>1100</v>
      </c>
    </row>
    <row r="5" spans="2:12" x14ac:dyDescent="0.25">
      <c r="B5" s="1">
        <v>200</v>
      </c>
      <c r="C5" s="5">
        <v>300</v>
      </c>
      <c r="D5" s="5">
        <v>500</v>
      </c>
      <c r="E5" s="5">
        <v>700</v>
      </c>
      <c r="F5" s="5">
        <v>900</v>
      </c>
      <c r="G5" s="5">
        <v>1100</v>
      </c>
      <c r="H5" s="5">
        <v>1300</v>
      </c>
      <c r="I5" s="5">
        <v>1500</v>
      </c>
      <c r="J5" s="5">
        <v>1700</v>
      </c>
      <c r="K5" s="5">
        <v>1900</v>
      </c>
      <c r="L5" s="5">
        <v>2100</v>
      </c>
    </row>
    <row r="6" spans="2:12" x14ac:dyDescent="0.25">
      <c r="B6" s="1">
        <v>300</v>
      </c>
      <c r="C6" s="5">
        <v>400</v>
      </c>
      <c r="D6" s="5">
        <v>700</v>
      </c>
      <c r="E6" s="5">
        <v>1000</v>
      </c>
      <c r="F6" s="5">
        <v>1300</v>
      </c>
      <c r="G6" s="5">
        <v>1600</v>
      </c>
      <c r="H6" s="5">
        <v>1900</v>
      </c>
      <c r="I6" s="5">
        <v>2200</v>
      </c>
      <c r="J6" s="5">
        <v>2500</v>
      </c>
      <c r="K6" s="5">
        <v>2800</v>
      </c>
      <c r="L6" s="5">
        <v>3100</v>
      </c>
    </row>
    <row r="7" spans="2:12" x14ac:dyDescent="0.25">
      <c r="B7" s="1">
        <v>400</v>
      </c>
      <c r="C7" s="5">
        <v>500</v>
      </c>
      <c r="D7" s="5">
        <v>900</v>
      </c>
      <c r="E7" s="5">
        <v>1300</v>
      </c>
      <c r="F7" s="5">
        <v>1700</v>
      </c>
      <c r="G7" s="5">
        <v>2100</v>
      </c>
      <c r="H7" s="5">
        <v>2500</v>
      </c>
      <c r="I7" s="5">
        <v>2900</v>
      </c>
      <c r="J7" s="5">
        <v>3300</v>
      </c>
      <c r="K7" s="5">
        <v>3700</v>
      </c>
      <c r="L7" s="5">
        <v>4100</v>
      </c>
    </row>
    <row r="8" spans="2:12" x14ac:dyDescent="0.25">
      <c r="B8" s="1">
        <v>500</v>
      </c>
      <c r="C8" s="5">
        <v>600</v>
      </c>
      <c r="D8" s="5">
        <v>1100</v>
      </c>
      <c r="E8" s="5">
        <v>1600</v>
      </c>
      <c r="F8" s="5">
        <v>2100</v>
      </c>
      <c r="G8" s="5">
        <v>2600</v>
      </c>
      <c r="H8" s="5">
        <v>3100</v>
      </c>
      <c r="I8" s="5">
        <v>3600</v>
      </c>
      <c r="J8" s="5">
        <v>4100</v>
      </c>
      <c r="K8" s="5">
        <v>4600</v>
      </c>
      <c r="L8" s="5">
        <v>5100</v>
      </c>
    </row>
    <row r="9" spans="2:12" x14ac:dyDescent="0.25">
      <c r="B9" s="1">
        <v>600</v>
      </c>
      <c r="C9" s="5">
        <v>700</v>
      </c>
      <c r="D9" s="5">
        <v>1300</v>
      </c>
      <c r="E9" s="5">
        <v>1900</v>
      </c>
      <c r="F9" s="5">
        <v>2500</v>
      </c>
      <c r="G9" s="5">
        <v>3100</v>
      </c>
      <c r="H9" s="5">
        <v>3700</v>
      </c>
      <c r="I9" s="5">
        <v>4300</v>
      </c>
      <c r="J9" s="5">
        <v>4900</v>
      </c>
      <c r="K9" s="5">
        <v>5500</v>
      </c>
      <c r="L9" s="5">
        <v>6100</v>
      </c>
    </row>
    <row r="10" spans="2:12" x14ac:dyDescent="0.25">
      <c r="B10" s="1">
        <v>700</v>
      </c>
      <c r="C10" s="5">
        <v>800</v>
      </c>
      <c r="D10" s="5">
        <v>1500</v>
      </c>
      <c r="E10" s="5">
        <v>2200</v>
      </c>
      <c r="F10" s="5">
        <v>2900</v>
      </c>
      <c r="G10" s="5">
        <v>3600</v>
      </c>
      <c r="H10" s="5">
        <v>4300</v>
      </c>
      <c r="I10" s="5">
        <v>5000</v>
      </c>
      <c r="J10" s="5">
        <v>5700</v>
      </c>
      <c r="K10" s="5">
        <v>6400</v>
      </c>
      <c r="L10" s="5">
        <v>7100</v>
      </c>
    </row>
    <row r="11" spans="2:12" x14ac:dyDescent="0.25">
      <c r="B11" s="1">
        <v>800</v>
      </c>
      <c r="C11" s="5">
        <v>900</v>
      </c>
      <c r="D11" s="5">
        <v>1700</v>
      </c>
      <c r="E11" s="5">
        <v>2500</v>
      </c>
      <c r="F11" s="5">
        <v>3300</v>
      </c>
      <c r="G11" s="5">
        <v>4100</v>
      </c>
      <c r="H11" s="5">
        <v>4900</v>
      </c>
      <c r="I11" s="5">
        <v>5700</v>
      </c>
      <c r="J11" s="5">
        <v>6500</v>
      </c>
      <c r="K11" s="5">
        <v>7300</v>
      </c>
      <c r="L11" s="5">
        <v>8100</v>
      </c>
    </row>
    <row r="12" spans="2:12" x14ac:dyDescent="0.25">
      <c r="B12" s="1">
        <v>900</v>
      </c>
      <c r="C12" s="5">
        <v>1000</v>
      </c>
      <c r="D12" s="5">
        <v>1900</v>
      </c>
      <c r="E12" s="5">
        <v>2800</v>
      </c>
      <c r="F12" s="5">
        <v>3700</v>
      </c>
      <c r="G12" s="5">
        <v>4600</v>
      </c>
      <c r="H12" s="5">
        <v>5500</v>
      </c>
      <c r="I12" s="5">
        <v>6400</v>
      </c>
      <c r="J12" s="5">
        <v>7300</v>
      </c>
      <c r="K12" s="5">
        <v>8200</v>
      </c>
      <c r="L12" s="5">
        <v>9100</v>
      </c>
    </row>
    <row r="13" spans="2:12" x14ac:dyDescent="0.25">
      <c r="B13" s="1">
        <v>1000</v>
      </c>
      <c r="C13" s="5">
        <v>1100</v>
      </c>
      <c r="D13" s="5">
        <v>2100</v>
      </c>
      <c r="E13" s="5">
        <v>3100</v>
      </c>
      <c r="F13" s="5">
        <v>4100</v>
      </c>
      <c r="G13" s="5">
        <v>5100</v>
      </c>
      <c r="H13" s="5">
        <v>6100</v>
      </c>
      <c r="I13" s="5">
        <v>7100</v>
      </c>
      <c r="J13" s="5">
        <v>8100</v>
      </c>
      <c r="K13" s="5">
        <v>9100</v>
      </c>
      <c r="L13" s="5">
        <v>10100</v>
      </c>
    </row>
  </sheetData>
  <mergeCells count="1"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9"/>
  <sheetViews>
    <sheetView zoomScale="145" zoomScaleNormal="145" workbookViewId="0">
      <selection activeCell="B1" sqref="B1"/>
    </sheetView>
  </sheetViews>
  <sheetFormatPr defaultRowHeight="12.75" x14ac:dyDescent="0.2"/>
  <cols>
    <col min="1" max="1" width="51.42578125" bestFit="1" customWidth="1"/>
    <col min="2" max="2" width="10.28515625" bestFit="1" customWidth="1"/>
    <col min="3" max="3" width="7.85546875" bestFit="1" customWidth="1"/>
    <col min="5" max="5" width="9.5703125" bestFit="1" customWidth="1"/>
    <col min="14" max="14" width="28.85546875" bestFit="1" customWidth="1"/>
  </cols>
  <sheetData>
    <row r="1" spans="1:14" ht="14.25" x14ac:dyDescent="0.2">
      <c r="A1" s="87" t="s">
        <v>336</v>
      </c>
      <c r="B1" s="41">
        <f t="array" ref="B1">SUM(Цена*Количество+Доставка)</f>
        <v>247010</v>
      </c>
      <c r="C1" s="33">
        <v>247010</v>
      </c>
      <c r="E1" s="112">
        <f>ROUND(B1,-4)</f>
        <v>250000</v>
      </c>
      <c r="H1" t="s">
        <v>498</v>
      </c>
      <c r="I1" t="s">
        <v>499</v>
      </c>
      <c r="N1" t="s">
        <v>500</v>
      </c>
    </row>
    <row r="2" spans="1:14" x14ac:dyDescent="0.2">
      <c r="A2" s="18"/>
      <c r="B2" s="18"/>
      <c r="C2" s="18"/>
      <c r="H2">
        <f t="shared" ref="H2:H8" ca="1" si="0">RANDBETWEEN(1,1000)</f>
        <v>78</v>
      </c>
      <c r="I2">
        <f t="shared" ref="I2:I8" ca="1" si="1">RANDBETWEEN(1,10)</f>
        <v>7</v>
      </c>
      <c r="J2" s="111">
        <f t="shared" ref="J2:J8" ca="1" si="2">I2*H2</f>
        <v>546</v>
      </c>
      <c r="K2" s="111" t="b">
        <f t="array" aca="1" ref="K2:K8" ca="1">J2:J8&gt;2000</f>
        <v>0</v>
      </c>
      <c r="L2" s="111">
        <f t="array" aca="1" ref="L2:L8" ca="1">--K2:K8</f>
        <v>0</v>
      </c>
      <c r="N2">
        <f t="array" aca="1" ref="N2" ca="1">SUM((Ст1*Ст2&gt;2000)*1)</f>
        <v>5</v>
      </c>
    </row>
    <row r="3" spans="1:14" ht="14.25" x14ac:dyDescent="0.2">
      <c r="A3" s="87" t="s">
        <v>425</v>
      </c>
      <c r="B3" s="41">
        <f t="array" ref="B3">MAX(Цена*Количество+Доставка)</f>
        <v>54120</v>
      </c>
      <c r="C3" s="33">
        <v>54120</v>
      </c>
      <c r="H3">
        <f t="shared" ca="1" si="0"/>
        <v>252</v>
      </c>
      <c r="I3">
        <f t="shared" ca="1" si="1"/>
        <v>4</v>
      </c>
      <c r="J3" s="111">
        <f t="shared" ca="1" si="2"/>
        <v>1008</v>
      </c>
      <c r="K3" s="111" t="b">
        <f ca="1"/>
        <v>0</v>
      </c>
      <c r="L3" s="111">
        <f ca="1"/>
        <v>0</v>
      </c>
    </row>
    <row r="4" spans="1:14" x14ac:dyDescent="0.2">
      <c r="A4" s="18"/>
      <c r="B4" s="18"/>
      <c r="C4" s="18"/>
      <c r="H4">
        <f t="shared" ca="1" si="0"/>
        <v>638</v>
      </c>
      <c r="I4">
        <f t="shared" ca="1" si="1"/>
        <v>7</v>
      </c>
      <c r="J4" s="111">
        <f t="shared" ca="1" si="2"/>
        <v>4466</v>
      </c>
      <c r="K4" s="111" t="b">
        <f ca="1"/>
        <v>1</v>
      </c>
      <c r="L4" s="111">
        <f ca="1"/>
        <v>1</v>
      </c>
    </row>
    <row r="5" spans="1:14" ht="28.5" x14ac:dyDescent="0.2">
      <c r="A5" s="88" t="s">
        <v>465</v>
      </c>
      <c r="B5" s="41">
        <f t="array" ref="B5">INT(AVERAGE(Цена*Количество))</f>
        <v>27311</v>
      </c>
      <c r="C5" s="33">
        <v>27311</v>
      </c>
      <c r="H5">
        <f t="shared" ca="1" si="0"/>
        <v>801</v>
      </c>
      <c r="I5">
        <f t="shared" ca="1" si="1"/>
        <v>6</v>
      </c>
      <c r="J5" s="111">
        <f t="shared" ca="1" si="2"/>
        <v>4806</v>
      </c>
      <c r="K5" s="111" t="b">
        <f ca="1"/>
        <v>1</v>
      </c>
      <c r="L5" s="111">
        <f ca="1"/>
        <v>1</v>
      </c>
    </row>
    <row r="6" spans="1:14" x14ac:dyDescent="0.2">
      <c r="A6" s="18"/>
      <c r="B6" s="18"/>
      <c r="C6" s="18"/>
      <c r="H6">
        <f t="shared" ca="1" si="0"/>
        <v>876</v>
      </c>
      <c r="I6">
        <f t="shared" ca="1" si="1"/>
        <v>10</v>
      </c>
      <c r="J6" s="111">
        <f t="shared" ca="1" si="2"/>
        <v>8760</v>
      </c>
      <c r="K6" s="111" t="b">
        <f ca="1"/>
        <v>1</v>
      </c>
      <c r="L6" s="111">
        <f ca="1"/>
        <v>1</v>
      </c>
    </row>
    <row r="7" spans="1:14" ht="42.75" x14ac:dyDescent="0.2">
      <c r="A7" s="88" t="s">
        <v>466</v>
      </c>
      <c r="B7" s="41">
        <f t="array" ref="B7">CEILING(AVERAGE(Цена*Количество+Доставка),5)</f>
        <v>27450</v>
      </c>
      <c r="C7" s="33">
        <v>27450</v>
      </c>
      <c r="H7">
        <f t="shared" ca="1" si="0"/>
        <v>908</v>
      </c>
      <c r="I7">
        <f t="shared" ca="1" si="1"/>
        <v>10</v>
      </c>
      <c r="J7" s="111">
        <f t="shared" ca="1" si="2"/>
        <v>9080</v>
      </c>
      <c r="K7" s="111" t="b">
        <f ca="1"/>
        <v>1</v>
      </c>
      <c r="L7" s="111">
        <f ca="1"/>
        <v>1</v>
      </c>
    </row>
    <row r="8" spans="1:14" x14ac:dyDescent="0.2">
      <c r="H8">
        <f t="shared" ca="1" si="0"/>
        <v>307</v>
      </c>
      <c r="I8">
        <f t="shared" ca="1" si="1"/>
        <v>10</v>
      </c>
      <c r="J8" s="111">
        <f t="shared" ca="1" si="2"/>
        <v>3070</v>
      </c>
      <c r="K8" s="111" t="b">
        <f ca="1"/>
        <v>1</v>
      </c>
      <c r="L8" s="111">
        <f ca="1"/>
        <v>1</v>
      </c>
    </row>
    <row r="9" spans="1:14" ht="14.25" x14ac:dyDescent="0.2">
      <c r="B9" s="41">
        <f t="array" ref="B9">MIN(Цена*Количество+Доставка)</f>
        <v>4160</v>
      </c>
      <c r="J9" s="111"/>
      <c r="K9" s="111"/>
      <c r="L9" s="111">
        <f ca="1">SUM(L2:L8)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19"/>
  <sheetViews>
    <sheetView showGridLines="0" zoomScale="130" zoomScaleNormal="130" workbookViewId="0">
      <selection activeCell="G1" sqref="G1"/>
    </sheetView>
  </sheetViews>
  <sheetFormatPr defaultRowHeight="12.75" x14ac:dyDescent="0.2"/>
  <cols>
    <col min="1" max="1" width="6.42578125" style="18" customWidth="1"/>
    <col min="2" max="2" width="24.140625" style="18" bestFit="1" customWidth="1"/>
    <col min="3" max="3" width="13.42578125" style="18" customWidth="1"/>
    <col min="4" max="4" width="15.7109375" style="18" customWidth="1"/>
    <col min="5" max="5" width="14.42578125" style="18" bestFit="1" customWidth="1"/>
    <col min="6" max="6" width="14.42578125" style="18" customWidth="1"/>
    <col min="7" max="7" width="9.140625" style="18"/>
    <col min="8" max="8" width="9.5703125" style="18" bestFit="1" customWidth="1"/>
    <col min="9" max="256" width="9.140625" style="18"/>
    <col min="257" max="257" width="6.42578125" style="18" customWidth="1"/>
    <col min="258" max="258" width="16.7109375" style="18" bestFit="1" customWidth="1"/>
    <col min="259" max="259" width="15" style="18" customWidth="1"/>
    <col min="260" max="260" width="14.85546875" style="18" customWidth="1"/>
    <col min="261" max="261" width="9.85546875" style="18" bestFit="1" customWidth="1"/>
    <col min="262" max="262" width="14.7109375" style="18" bestFit="1" customWidth="1"/>
    <col min="263" max="512" width="9.140625" style="18"/>
    <col min="513" max="513" width="6.42578125" style="18" customWidth="1"/>
    <col min="514" max="514" width="16.7109375" style="18" bestFit="1" customWidth="1"/>
    <col min="515" max="515" width="15" style="18" customWidth="1"/>
    <col min="516" max="516" width="14.85546875" style="18" customWidth="1"/>
    <col min="517" max="517" width="9.85546875" style="18" bestFit="1" customWidth="1"/>
    <col min="518" max="518" width="14.7109375" style="18" bestFit="1" customWidth="1"/>
    <col min="519" max="768" width="9.140625" style="18"/>
    <col min="769" max="769" width="6.42578125" style="18" customWidth="1"/>
    <col min="770" max="770" width="16.7109375" style="18" bestFit="1" customWidth="1"/>
    <col min="771" max="771" width="15" style="18" customWidth="1"/>
    <col min="772" max="772" width="14.85546875" style="18" customWidth="1"/>
    <col min="773" max="773" width="9.85546875" style="18" bestFit="1" customWidth="1"/>
    <col min="774" max="774" width="14.7109375" style="18" bestFit="1" customWidth="1"/>
    <col min="775" max="1024" width="9.140625" style="18"/>
    <col min="1025" max="1025" width="6.42578125" style="18" customWidth="1"/>
    <col min="1026" max="1026" width="16.7109375" style="18" bestFit="1" customWidth="1"/>
    <col min="1027" max="1027" width="15" style="18" customWidth="1"/>
    <col min="1028" max="1028" width="14.85546875" style="18" customWidth="1"/>
    <col min="1029" max="1029" width="9.85546875" style="18" bestFit="1" customWidth="1"/>
    <col min="1030" max="1030" width="14.7109375" style="18" bestFit="1" customWidth="1"/>
    <col min="1031" max="1280" width="9.140625" style="18"/>
    <col min="1281" max="1281" width="6.42578125" style="18" customWidth="1"/>
    <col min="1282" max="1282" width="16.7109375" style="18" bestFit="1" customWidth="1"/>
    <col min="1283" max="1283" width="15" style="18" customWidth="1"/>
    <col min="1284" max="1284" width="14.85546875" style="18" customWidth="1"/>
    <col min="1285" max="1285" width="9.85546875" style="18" bestFit="1" customWidth="1"/>
    <col min="1286" max="1286" width="14.7109375" style="18" bestFit="1" customWidth="1"/>
    <col min="1287" max="1536" width="9.140625" style="18"/>
    <col min="1537" max="1537" width="6.42578125" style="18" customWidth="1"/>
    <col min="1538" max="1538" width="16.7109375" style="18" bestFit="1" customWidth="1"/>
    <col min="1539" max="1539" width="15" style="18" customWidth="1"/>
    <col min="1540" max="1540" width="14.85546875" style="18" customWidth="1"/>
    <col min="1541" max="1541" width="9.85546875" style="18" bestFit="1" customWidth="1"/>
    <col min="1542" max="1542" width="14.7109375" style="18" bestFit="1" customWidth="1"/>
    <col min="1543" max="1792" width="9.140625" style="18"/>
    <col min="1793" max="1793" width="6.42578125" style="18" customWidth="1"/>
    <col min="1794" max="1794" width="16.7109375" style="18" bestFit="1" customWidth="1"/>
    <col min="1795" max="1795" width="15" style="18" customWidth="1"/>
    <col min="1796" max="1796" width="14.85546875" style="18" customWidth="1"/>
    <col min="1797" max="1797" width="9.85546875" style="18" bestFit="1" customWidth="1"/>
    <col min="1798" max="1798" width="14.7109375" style="18" bestFit="1" customWidth="1"/>
    <col min="1799" max="2048" width="9.140625" style="18"/>
    <col min="2049" max="2049" width="6.42578125" style="18" customWidth="1"/>
    <col min="2050" max="2050" width="16.7109375" style="18" bestFit="1" customWidth="1"/>
    <col min="2051" max="2051" width="15" style="18" customWidth="1"/>
    <col min="2052" max="2052" width="14.85546875" style="18" customWidth="1"/>
    <col min="2053" max="2053" width="9.85546875" style="18" bestFit="1" customWidth="1"/>
    <col min="2054" max="2054" width="14.7109375" style="18" bestFit="1" customWidth="1"/>
    <col min="2055" max="2304" width="9.140625" style="18"/>
    <col min="2305" max="2305" width="6.42578125" style="18" customWidth="1"/>
    <col min="2306" max="2306" width="16.7109375" style="18" bestFit="1" customWidth="1"/>
    <col min="2307" max="2307" width="15" style="18" customWidth="1"/>
    <col min="2308" max="2308" width="14.85546875" style="18" customWidth="1"/>
    <col min="2309" max="2309" width="9.85546875" style="18" bestFit="1" customWidth="1"/>
    <col min="2310" max="2310" width="14.7109375" style="18" bestFit="1" customWidth="1"/>
    <col min="2311" max="2560" width="9.140625" style="18"/>
    <col min="2561" max="2561" width="6.42578125" style="18" customWidth="1"/>
    <col min="2562" max="2562" width="16.7109375" style="18" bestFit="1" customWidth="1"/>
    <col min="2563" max="2563" width="15" style="18" customWidth="1"/>
    <col min="2564" max="2564" width="14.85546875" style="18" customWidth="1"/>
    <col min="2565" max="2565" width="9.85546875" style="18" bestFit="1" customWidth="1"/>
    <col min="2566" max="2566" width="14.7109375" style="18" bestFit="1" customWidth="1"/>
    <col min="2567" max="2816" width="9.140625" style="18"/>
    <col min="2817" max="2817" width="6.42578125" style="18" customWidth="1"/>
    <col min="2818" max="2818" width="16.7109375" style="18" bestFit="1" customWidth="1"/>
    <col min="2819" max="2819" width="15" style="18" customWidth="1"/>
    <col min="2820" max="2820" width="14.85546875" style="18" customWidth="1"/>
    <col min="2821" max="2821" width="9.85546875" style="18" bestFit="1" customWidth="1"/>
    <col min="2822" max="2822" width="14.7109375" style="18" bestFit="1" customWidth="1"/>
    <col min="2823" max="3072" width="9.140625" style="18"/>
    <col min="3073" max="3073" width="6.42578125" style="18" customWidth="1"/>
    <col min="3074" max="3074" width="16.7109375" style="18" bestFit="1" customWidth="1"/>
    <col min="3075" max="3075" width="15" style="18" customWidth="1"/>
    <col min="3076" max="3076" width="14.85546875" style="18" customWidth="1"/>
    <col min="3077" max="3077" width="9.85546875" style="18" bestFit="1" customWidth="1"/>
    <col min="3078" max="3078" width="14.7109375" style="18" bestFit="1" customWidth="1"/>
    <col min="3079" max="3328" width="9.140625" style="18"/>
    <col min="3329" max="3329" width="6.42578125" style="18" customWidth="1"/>
    <col min="3330" max="3330" width="16.7109375" style="18" bestFit="1" customWidth="1"/>
    <col min="3331" max="3331" width="15" style="18" customWidth="1"/>
    <col min="3332" max="3332" width="14.85546875" style="18" customWidth="1"/>
    <col min="3333" max="3333" width="9.85546875" style="18" bestFit="1" customWidth="1"/>
    <col min="3334" max="3334" width="14.7109375" style="18" bestFit="1" customWidth="1"/>
    <col min="3335" max="3584" width="9.140625" style="18"/>
    <col min="3585" max="3585" width="6.42578125" style="18" customWidth="1"/>
    <col min="3586" max="3586" width="16.7109375" style="18" bestFit="1" customWidth="1"/>
    <col min="3587" max="3587" width="15" style="18" customWidth="1"/>
    <col min="3588" max="3588" width="14.85546875" style="18" customWidth="1"/>
    <col min="3589" max="3589" width="9.85546875" style="18" bestFit="1" customWidth="1"/>
    <col min="3590" max="3590" width="14.7109375" style="18" bestFit="1" customWidth="1"/>
    <col min="3591" max="3840" width="9.140625" style="18"/>
    <col min="3841" max="3841" width="6.42578125" style="18" customWidth="1"/>
    <col min="3842" max="3842" width="16.7109375" style="18" bestFit="1" customWidth="1"/>
    <col min="3843" max="3843" width="15" style="18" customWidth="1"/>
    <col min="3844" max="3844" width="14.85546875" style="18" customWidth="1"/>
    <col min="3845" max="3845" width="9.85546875" style="18" bestFit="1" customWidth="1"/>
    <col min="3846" max="3846" width="14.7109375" style="18" bestFit="1" customWidth="1"/>
    <col min="3847" max="4096" width="9.140625" style="18"/>
    <col min="4097" max="4097" width="6.42578125" style="18" customWidth="1"/>
    <col min="4098" max="4098" width="16.7109375" style="18" bestFit="1" customWidth="1"/>
    <col min="4099" max="4099" width="15" style="18" customWidth="1"/>
    <col min="4100" max="4100" width="14.85546875" style="18" customWidth="1"/>
    <col min="4101" max="4101" width="9.85546875" style="18" bestFit="1" customWidth="1"/>
    <col min="4102" max="4102" width="14.7109375" style="18" bestFit="1" customWidth="1"/>
    <col min="4103" max="4352" width="9.140625" style="18"/>
    <col min="4353" max="4353" width="6.42578125" style="18" customWidth="1"/>
    <col min="4354" max="4354" width="16.7109375" style="18" bestFit="1" customWidth="1"/>
    <col min="4355" max="4355" width="15" style="18" customWidth="1"/>
    <col min="4356" max="4356" width="14.85546875" style="18" customWidth="1"/>
    <col min="4357" max="4357" width="9.85546875" style="18" bestFit="1" customWidth="1"/>
    <col min="4358" max="4358" width="14.7109375" style="18" bestFit="1" customWidth="1"/>
    <col min="4359" max="4608" width="9.140625" style="18"/>
    <col min="4609" max="4609" width="6.42578125" style="18" customWidth="1"/>
    <col min="4610" max="4610" width="16.7109375" style="18" bestFit="1" customWidth="1"/>
    <col min="4611" max="4611" width="15" style="18" customWidth="1"/>
    <col min="4612" max="4612" width="14.85546875" style="18" customWidth="1"/>
    <col min="4613" max="4613" width="9.85546875" style="18" bestFit="1" customWidth="1"/>
    <col min="4614" max="4614" width="14.7109375" style="18" bestFit="1" customWidth="1"/>
    <col min="4615" max="4864" width="9.140625" style="18"/>
    <col min="4865" max="4865" width="6.42578125" style="18" customWidth="1"/>
    <col min="4866" max="4866" width="16.7109375" style="18" bestFit="1" customWidth="1"/>
    <col min="4867" max="4867" width="15" style="18" customWidth="1"/>
    <col min="4868" max="4868" width="14.85546875" style="18" customWidth="1"/>
    <col min="4869" max="4869" width="9.85546875" style="18" bestFit="1" customWidth="1"/>
    <col min="4870" max="4870" width="14.7109375" style="18" bestFit="1" customWidth="1"/>
    <col min="4871" max="5120" width="9.140625" style="18"/>
    <col min="5121" max="5121" width="6.42578125" style="18" customWidth="1"/>
    <col min="5122" max="5122" width="16.7109375" style="18" bestFit="1" customWidth="1"/>
    <col min="5123" max="5123" width="15" style="18" customWidth="1"/>
    <col min="5124" max="5124" width="14.85546875" style="18" customWidth="1"/>
    <col min="5125" max="5125" width="9.85546875" style="18" bestFit="1" customWidth="1"/>
    <col min="5126" max="5126" width="14.7109375" style="18" bestFit="1" customWidth="1"/>
    <col min="5127" max="5376" width="9.140625" style="18"/>
    <col min="5377" max="5377" width="6.42578125" style="18" customWidth="1"/>
    <col min="5378" max="5378" width="16.7109375" style="18" bestFit="1" customWidth="1"/>
    <col min="5379" max="5379" width="15" style="18" customWidth="1"/>
    <col min="5380" max="5380" width="14.85546875" style="18" customWidth="1"/>
    <col min="5381" max="5381" width="9.85546875" style="18" bestFit="1" customWidth="1"/>
    <col min="5382" max="5382" width="14.7109375" style="18" bestFit="1" customWidth="1"/>
    <col min="5383" max="5632" width="9.140625" style="18"/>
    <col min="5633" max="5633" width="6.42578125" style="18" customWidth="1"/>
    <col min="5634" max="5634" width="16.7109375" style="18" bestFit="1" customWidth="1"/>
    <col min="5635" max="5635" width="15" style="18" customWidth="1"/>
    <col min="5636" max="5636" width="14.85546875" style="18" customWidth="1"/>
    <col min="5637" max="5637" width="9.85546875" style="18" bestFit="1" customWidth="1"/>
    <col min="5638" max="5638" width="14.7109375" style="18" bestFit="1" customWidth="1"/>
    <col min="5639" max="5888" width="9.140625" style="18"/>
    <col min="5889" max="5889" width="6.42578125" style="18" customWidth="1"/>
    <col min="5890" max="5890" width="16.7109375" style="18" bestFit="1" customWidth="1"/>
    <col min="5891" max="5891" width="15" style="18" customWidth="1"/>
    <col min="5892" max="5892" width="14.85546875" style="18" customWidth="1"/>
    <col min="5893" max="5893" width="9.85546875" style="18" bestFit="1" customWidth="1"/>
    <col min="5894" max="5894" width="14.7109375" style="18" bestFit="1" customWidth="1"/>
    <col min="5895" max="6144" width="9.140625" style="18"/>
    <col min="6145" max="6145" width="6.42578125" style="18" customWidth="1"/>
    <col min="6146" max="6146" width="16.7109375" style="18" bestFit="1" customWidth="1"/>
    <col min="6147" max="6147" width="15" style="18" customWidth="1"/>
    <col min="6148" max="6148" width="14.85546875" style="18" customWidth="1"/>
    <col min="6149" max="6149" width="9.85546875" style="18" bestFit="1" customWidth="1"/>
    <col min="6150" max="6150" width="14.7109375" style="18" bestFit="1" customWidth="1"/>
    <col min="6151" max="6400" width="9.140625" style="18"/>
    <col min="6401" max="6401" width="6.42578125" style="18" customWidth="1"/>
    <col min="6402" max="6402" width="16.7109375" style="18" bestFit="1" customWidth="1"/>
    <col min="6403" max="6403" width="15" style="18" customWidth="1"/>
    <col min="6404" max="6404" width="14.85546875" style="18" customWidth="1"/>
    <col min="6405" max="6405" width="9.85546875" style="18" bestFit="1" customWidth="1"/>
    <col min="6406" max="6406" width="14.7109375" style="18" bestFit="1" customWidth="1"/>
    <col min="6407" max="6656" width="9.140625" style="18"/>
    <col min="6657" max="6657" width="6.42578125" style="18" customWidth="1"/>
    <col min="6658" max="6658" width="16.7109375" style="18" bestFit="1" customWidth="1"/>
    <col min="6659" max="6659" width="15" style="18" customWidth="1"/>
    <col min="6660" max="6660" width="14.85546875" style="18" customWidth="1"/>
    <col min="6661" max="6661" width="9.85546875" style="18" bestFit="1" customWidth="1"/>
    <col min="6662" max="6662" width="14.7109375" style="18" bestFit="1" customWidth="1"/>
    <col min="6663" max="6912" width="9.140625" style="18"/>
    <col min="6913" max="6913" width="6.42578125" style="18" customWidth="1"/>
    <col min="6914" max="6914" width="16.7109375" style="18" bestFit="1" customWidth="1"/>
    <col min="6915" max="6915" width="15" style="18" customWidth="1"/>
    <col min="6916" max="6916" width="14.85546875" style="18" customWidth="1"/>
    <col min="6917" max="6917" width="9.85546875" style="18" bestFit="1" customWidth="1"/>
    <col min="6918" max="6918" width="14.7109375" style="18" bestFit="1" customWidth="1"/>
    <col min="6919" max="7168" width="9.140625" style="18"/>
    <col min="7169" max="7169" width="6.42578125" style="18" customWidth="1"/>
    <col min="7170" max="7170" width="16.7109375" style="18" bestFit="1" customWidth="1"/>
    <col min="7171" max="7171" width="15" style="18" customWidth="1"/>
    <col min="7172" max="7172" width="14.85546875" style="18" customWidth="1"/>
    <col min="7173" max="7173" width="9.85546875" style="18" bestFit="1" customWidth="1"/>
    <col min="7174" max="7174" width="14.7109375" style="18" bestFit="1" customWidth="1"/>
    <col min="7175" max="7424" width="9.140625" style="18"/>
    <col min="7425" max="7425" width="6.42578125" style="18" customWidth="1"/>
    <col min="7426" max="7426" width="16.7109375" style="18" bestFit="1" customWidth="1"/>
    <col min="7427" max="7427" width="15" style="18" customWidth="1"/>
    <col min="7428" max="7428" width="14.85546875" style="18" customWidth="1"/>
    <col min="7429" max="7429" width="9.85546875" style="18" bestFit="1" customWidth="1"/>
    <col min="7430" max="7430" width="14.7109375" style="18" bestFit="1" customWidth="1"/>
    <col min="7431" max="7680" width="9.140625" style="18"/>
    <col min="7681" max="7681" width="6.42578125" style="18" customWidth="1"/>
    <col min="7682" max="7682" width="16.7109375" style="18" bestFit="1" customWidth="1"/>
    <col min="7683" max="7683" width="15" style="18" customWidth="1"/>
    <col min="7684" max="7684" width="14.85546875" style="18" customWidth="1"/>
    <col min="7685" max="7685" width="9.85546875" style="18" bestFit="1" customWidth="1"/>
    <col min="7686" max="7686" width="14.7109375" style="18" bestFit="1" customWidth="1"/>
    <col min="7687" max="7936" width="9.140625" style="18"/>
    <col min="7937" max="7937" width="6.42578125" style="18" customWidth="1"/>
    <col min="7938" max="7938" width="16.7109375" style="18" bestFit="1" customWidth="1"/>
    <col min="7939" max="7939" width="15" style="18" customWidth="1"/>
    <col min="7940" max="7940" width="14.85546875" style="18" customWidth="1"/>
    <col min="7941" max="7941" width="9.85546875" style="18" bestFit="1" customWidth="1"/>
    <col min="7942" max="7942" width="14.7109375" style="18" bestFit="1" customWidth="1"/>
    <col min="7943" max="8192" width="9.140625" style="18"/>
    <col min="8193" max="8193" width="6.42578125" style="18" customWidth="1"/>
    <col min="8194" max="8194" width="16.7109375" style="18" bestFit="1" customWidth="1"/>
    <col min="8195" max="8195" width="15" style="18" customWidth="1"/>
    <col min="8196" max="8196" width="14.85546875" style="18" customWidth="1"/>
    <col min="8197" max="8197" width="9.85546875" style="18" bestFit="1" customWidth="1"/>
    <col min="8198" max="8198" width="14.7109375" style="18" bestFit="1" customWidth="1"/>
    <col min="8199" max="8448" width="9.140625" style="18"/>
    <col min="8449" max="8449" width="6.42578125" style="18" customWidth="1"/>
    <col min="8450" max="8450" width="16.7109375" style="18" bestFit="1" customWidth="1"/>
    <col min="8451" max="8451" width="15" style="18" customWidth="1"/>
    <col min="8452" max="8452" width="14.85546875" style="18" customWidth="1"/>
    <col min="8453" max="8453" width="9.85546875" style="18" bestFit="1" customWidth="1"/>
    <col min="8454" max="8454" width="14.7109375" style="18" bestFit="1" customWidth="1"/>
    <col min="8455" max="8704" width="9.140625" style="18"/>
    <col min="8705" max="8705" width="6.42578125" style="18" customWidth="1"/>
    <col min="8706" max="8706" width="16.7109375" style="18" bestFit="1" customWidth="1"/>
    <col min="8707" max="8707" width="15" style="18" customWidth="1"/>
    <col min="8708" max="8708" width="14.85546875" style="18" customWidth="1"/>
    <col min="8709" max="8709" width="9.85546875" style="18" bestFit="1" customWidth="1"/>
    <col min="8710" max="8710" width="14.7109375" style="18" bestFit="1" customWidth="1"/>
    <col min="8711" max="8960" width="9.140625" style="18"/>
    <col min="8961" max="8961" width="6.42578125" style="18" customWidth="1"/>
    <col min="8962" max="8962" width="16.7109375" style="18" bestFit="1" customWidth="1"/>
    <col min="8963" max="8963" width="15" style="18" customWidth="1"/>
    <col min="8964" max="8964" width="14.85546875" style="18" customWidth="1"/>
    <col min="8965" max="8965" width="9.85546875" style="18" bestFit="1" customWidth="1"/>
    <col min="8966" max="8966" width="14.7109375" style="18" bestFit="1" customWidth="1"/>
    <col min="8967" max="9216" width="9.140625" style="18"/>
    <col min="9217" max="9217" width="6.42578125" style="18" customWidth="1"/>
    <col min="9218" max="9218" width="16.7109375" style="18" bestFit="1" customWidth="1"/>
    <col min="9219" max="9219" width="15" style="18" customWidth="1"/>
    <col min="9220" max="9220" width="14.85546875" style="18" customWidth="1"/>
    <col min="9221" max="9221" width="9.85546875" style="18" bestFit="1" customWidth="1"/>
    <col min="9222" max="9222" width="14.7109375" style="18" bestFit="1" customWidth="1"/>
    <col min="9223" max="9472" width="9.140625" style="18"/>
    <col min="9473" max="9473" width="6.42578125" style="18" customWidth="1"/>
    <col min="9474" max="9474" width="16.7109375" style="18" bestFit="1" customWidth="1"/>
    <col min="9475" max="9475" width="15" style="18" customWidth="1"/>
    <col min="9476" max="9476" width="14.85546875" style="18" customWidth="1"/>
    <col min="9477" max="9477" width="9.85546875" style="18" bestFit="1" customWidth="1"/>
    <col min="9478" max="9478" width="14.7109375" style="18" bestFit="1" customWidth="1"/>
    <col min="9479" max="9728" width="9.140625" style="18"/>
    <col min="9729" max="9729" width="6.42578125" style="18" customWidth="1"/>
    <col min="9730" max="9730" width="16.7109375" style="18" bestFit="1" customWidth="1"/>
    <col min="9731" max="9731" width="15" style="18" customWidth="1"/>
    <col min="9732" max="9732" width="14.85546875" style="18" customWidth="1"/>
    <col min="9733" max="9733" width="9.85546875" style="18" bestFit="1" customWidth="1"/>
    <col min="9734" max="9734" width="14.7109375" style="18" bestFit="1" customWidth="1"/>
    <col min="9735" max="9984" width="9.140625" style="18"/>
    <col min="9985" max="9985" width="6.42578125" style="18" customWidth="1"/>
    <col min="9986" max="9986" width="16.7109375" style="18" bestFit="1" customWidth="1"/>
    <col min="9987" max="9987" width="15" style="18" customWidth="1"/>
    <col min="9988" max="9988" width="14.85546875" style="18" customWidth="1"/>
    <col min="9989" max="9989" width="9.85546875" style="18" bestFit="1" customWidth="1"/>
    <col min="9990" max="9990" width="14.7109375" style="18" bestFit="1" customWidth="1"/>
    <col min="9991" max="10240" width="9.140625" style="18"/>
    <col min="10241" max="10241" width="6.42578125" style="18" customWidth="1"/>
    <col min="10242" max="10242" width="16.7109375" style="18" bestFit="1" customWidth="1"/>
    <col min="10243" max="10243" width="15" style="18" customWidth="1"/>
    <col min="10244" max="10244" width="14.85546875" style="18" customWidth="1"/>
    <col min="10245" max="10245" width="9.85546875" style="18" bestFit="1" customWidth="1"/>
    <col min="10246" max="10246" width="14.7109375" style="18" bestFit="1" customWidth="1"/>
    <col min="10247" max="10496" width="9.140625" style="18"/>
    <col min="10497" max="10497" width="6.42578125" style="18" customWidth="1"/>
    <col min="10498" max="10498" width="16.7109375" style="18" bestFit="1" customWidth="1"/>
    <col min="10499" max="10499" width="15" style="18" customWidth="1"/>
    <col min="10500" max="10500" width="14.85546875" style="18" customWidth="1"/>
    <col min="10501" max="10501" width="9.85546875" style="18" bestFit="1" customWidth="1"/>
    <col min="10502" max="10502" width="14.7109375" style="18" bestFit="1" customWidth="1"/>
    <col min="10503" max="10752" width="9.140625" style="18"/>
    <col min="10753" max="10753" width="6.42578125" style="18" customWidth="1"/>
    <col min="10754" max="10754" width="16.7109375" style="18" bestFit="1" customWidth="1"/>
    <col min="10755" max="10755" width="15" style="18" customWidth="1"/>
    <col min="10756" max="10756" width="14.85546875" style="18" customWidth="1"/>
    <col min="10757" max="10757" width="9.85546875" style="18" bestFit="1" customWidth="1"/>
    <col min="10758" max="10758" width="14.7109375" style="18" bestFit="1" customWidth="1"/>
    <col min="10759" max="11008" width="9.140625" style="18"/>
    <col min="11009" max="11009" width="6.42578125" style="18" customWidth="1"/>
    <col min="11010" max="11010" width="16.7109375" style="18" bestFit="1" customWidth="1"/>
    <col min="11011" max="11011" width="15" style="18" customWidth="1"/>
    <col min="11012" max="11012" width="14.85546875" style="18" customWidth="1"/>
    <col min="11013" max="11013" width="9.85546875" style="18" bestFit="1" customWidth="1"/>
    <col min="11014" max="11014" width="14.7109375" style="18" bestFit="1" customWidth="1"/>
    <col min="11015" max="11264" width="9.140625" style="18"/>
    <col min="11265" max="11265" width="6.42578125" style="18" customWidth="1"/>
    <col min="11266" max="11266" width="16.7109375" style="18" bestFit="1" customWidth="1"/>
    <col min="11267" max="11267" width="15" style="18" customWidth="1"/>
    <col min="11268" max="11268" width="14.85546875" style="18" customWidth="1"/>
    <col min="11269" max="11269" width="9.85546875" style="18" bestFit="1" customWidth="1"/>
    <col min="11270" max="11270" width="14.7109375" style="18" bestFit="1" customWidth="1"/>
    <col min="11271" max="11520" width="9.140625" style="18"/>
    <col min="11521" max="11521" width="6.42578125" style="18" customWidth="1"/>
    <col min="11522" max="11522" width="16.7109375" style="18" bestFit="1" customWidth="1"/>
    <col min="11523" max="11523" width="15" style="18" customWidth="1"/>
    <col min="11524" max="11524" width="14.85546875" style="18" customWidth="1"/>
    <col min="11525" max="11525" width="9.85546875" style="18" bestFit="1" customWidth="1"/>
    <col min="11526" max="11526" width="14.7109375" style="18" bestFit="1" customWidth="1"/>
    <col min="11527" max="11776" width="9.140625" style="18"/>
    <col min="11777" max="11777" width="6.42578125" style="18" customWidth="1"/>
    <col min="11778" max="11778" width="16.7109375" style="18" bestFit="1" customWidth="1"/>
    <col min="11779" max="11779" width="15" style="18" customWidth="1"/>
    <col min="11780" max="11780" width="14.85546875" style="18" customWidth="1"/>
    <col min="11781" max="11781" width="9.85546875" style="18" bestFit="1" customWidth="1"/>
    <col min="11782" max="11782" width="14.7109375" style="18" bestFit="1" customWidth="1"/>
    <col min="11783" max="12032" width="9.140625" style="18"/>
    <col min="12033" max="12033" width="6.42578125" style="18" customWidth="1"/>
    <col min="12034" max="12034" width="16.7109375" style="18" bestFit="1" customWidth="1"/>
    <col min="12035" max="12035" width="15" style="18" customWidth="1"/>
    <col min="12036" max="12036" width="14.85546875" style="18" customWidth="1"/>
    <col min="12037" max="12037" width="9.85546875" style="18" bestFit="1" customWidth="1"/>
    <col min="12038" max="12038" width="14.7109375" style="18" bestFit="1" customWidth="1"/>
    <col min="12039" max="12288" width="9.140625" style="18"/>
    <col min="12289" max="12289" width="6.42578125" style="18" customWidth="1"/>
    <col min="12290" max="12290" width="16.7109375" style="18" bestFit="1" customWidth="1"/>
    <col min="12291" max="12291" width="15" style="18" customWidth="1"/>
    <col min="12292" max="12292" width="14.85546875" style="18" customWidth="1"/>
    <col min="12293" max="12293" width="9.85546875" style="18" bestFit="1" customWidth="1"/>
    <col min="12294" max="12294" width="14.7109375" style="18" bestFit="1" customWidth="1"/>
    <col min="12295" max="12544" width="9.140625" style="18"/>
    <col min="12545" max="12545" width="6.42578125" style="18" customWidth="1"/>
    <col min="12546" max="12546" width="16.7109375" style="18" bestFit="1" customWidth="1"/>
    <col min="12547" max="12547" width="15" style="18" customWidth="1"/>
    <col min="12548" max="12548" width="14.85546875" style="18" customWidth="1"/>
    <col min="12549" max="12549" width="9.85546875" style="18" bestFit="1" customWidth="1"/>
    <col min="12550" max="12550" width="14.7109375" style="18" bestFit="1" customWidth="1"/>
    <col min="12551" max="12800" width="9.140625" style="18"/>
    <col min="12801" max="12801" width="6.42578125" style="18" customWidth="1"/>
    <col min="12802" max="12802" width="16.7109375" style="18" bestFit="1" customWidth="1"/>
    <col min="12803" max="12803" width="15" style="18" customWidth="1"/>
    <col min="12804" max="12804" width="14.85546875" style="18" customWidth="1"/>
    <col min="12805" max="12805" width="9.85546875" style="18" bestFit="1" customWidth="1"/>
    <col min="12806" max="12806" width="14.7109375" style="18" bestFit="1" customWidth="1"/>
    <col min="12807" max="13056" width="9.140625" style="18"/>
    <col min="13057" max="13057" width="6.42578125" style="18" customWidth="1"/>
    <col min="13058" max="13058" width="16.7109375" style="18" bestFit="1" customWidth="1"/>
    <col min="13059" max="13059" width="15" style="18" customWidth="1"/>
    <col min="13060" max="13060" width="14.85546875" style="18" customWidth="1"/>
    <col min="13061" max="13061" width="9.85546875" style="18" bestFit="1" customWidth="1"/>
    <col min="13062" max="13062" width="14.7109375" style="18" bestFit="1" customWidth="1"/>
    <col min="13063" max="13312" width="9.140625" style="18"/>
    <col min="13313" max="13313" width="6.42578125" style="18" customWidth="1"/>
    <col min="13314" max="13314" width="16.7109375" style="18" bestFit="1" customWidth="1"/>
    <col min="13315" max="13315" width="15" style="18" customWidth="1"/>
    <col min="13316" max="13316" width="14.85546875" style="18" customWidth="1"/>
    <col min="13317" max="13317" width="9.85546875" style="18" bestFit="1" customWidth="1"/>
    <col min="13318" max="13318" width="14.7109375" style="18" bestFit="1" customWidth="1"/>
    <col min="13319" max="13568" width="9.140625" style="18"/>
    <col min="13569" max="13569" width="6.42578125" style="18" customWidth="1"/>
    <col min="13570" max="13570" width="16.7109375" style="18" bestFit="1" customWidth="1"/>
    <col min="13571" max="13571" width="15" style="18" customWidth="1"/>
    <col min="13572" max="13572" width="14.85546875" style="18" customWidth="1"/>
    <col min="13573" max="13573" width="9.85546875" style="18" bestFit="1" customWidth="1"/>
    <col min="13574" max="13574" width="14.7109375" style="18" bestFit="1" customWidth="1"/>
    <col min="13575" max="13824" width="9.140625" style="18"/>
    <col min="13825" max="13825" width="6.42578125" style="18" customWidth="1"/>
    <col min="13826" max="13826" width="16.7109375" style="18" bestFit="1" customWidth="1"/>
    <col min="13827" max="13827" width="15" style="18" customWidth="1"/>
    <col min="13828" max="13828" width="14.85546875" style="18" customWidth="1"/>
    <col min="13829" max="13829" width="9.85546875" style="18" bestFit="1" customWidth="1"/>
    <col min="13830" max="13830" width="14.7109375" style="18" bestFit="1" customWidth="1"/>
    <col min="13831" max="14080" width="9.140625" style="18"/>
    <col min="14081" max="14081" width="6.42578125" style="18" customWidth="1"/>
    <col min="14082" max="14082" width="16.7109375" style="18" bestFit="1" customWidth="1"/>
    <col min="14083" max="14083" width="15" style="18" customWidth="1"/>
    <col min="14084" max="14084" width="14.85546875" style="18" customWidth="1"/>
    <col min="14085" max="14085" width="9.85546875" style="18" bestFit="1" customWidth="1"/>
    <col min="14086" max="14086" width="14.7109375" style="18" bestFit="1" customWidth="1"/>
    <col min="14087" max="14336" width="9.140625" style="18"/>
    <col min="14337" max="14337" width="6.42578125" style="18" customWidth="1"/>
    <col min="14338" max="14338" width="16.7109375" style="18" bestFit="1" customWidth="1"/>
    <col min="14339" max="14339" width="15" style="18" customWidth="1"/>
    <col min="14340" max="14340" width="14.85546875" style="18" customWidth="1"/>
    <col min="14341" max="14341" width="9.85546875" style="18" bestFit="1" customWidth="1"/>
    <col min="14342" max="14342" width="14.7109375" style="18" bestFit="1" customWidth="1"/>
    <col min="14343" max="14592" width="9.140625" style="18"/>
    <col min="14593" max="14593" width="6.42578125" style="18" customWidth="1"/>
    <col min="14594" max="14594" width="16.7109375" style="18" bestFit="1" customWidth="1"/>
    <col min="14595" max="14595" width="15" style="18" customWidth="1"/>
    <col min="14596" max="14596" width="14.85546875" style="18" customWidth="1"/>
    <col min="14597" max="14597" width="9.85546875" style="18" bestFit="1" customWidth="1"/>
    <col min="14598" max="14598" width="14.7109375" style="18" bestFit="1" customWidth="1"/>
    <col min="14599" max="14848" width="9.140625" style="18"/>
    <col min="14849" max="14849" width="6.42578125" style="18" customWidth="1"/>
    <col min="14850" max="14850" width="16.7109375" style="18" bestFit="1" customWidth="1"/>
    <col min="14851" max="14851" width="15" style="18" customWidth="1"/>
    <col min="14852" max="14852" width="14.85546875" style="18" customWidth="1"/>
    <col min="14853" max="14853" width="9.85546875" style="18" bestFit="1" customWidth="1"/>
    <col min="14854" max="14854" width="14.7109375" style="18" bestFit="1" customWidth="1"/>
    <col min="14855" max="15104" width="9.140625" style="18"/>
    <col min="15105" max="15105" width="6.42578125" style="18" customWidth="1"/>
    <col min="15106" max="15106" width="16.7109375" style="18" bestFit="1" customWidth="1"/>
    <col min="15107" max="15107" width="15" style="18" customWidth="1"/>
    <col min="15108" max="15108" width="14.85546875" style="18" customWidth="1"/>
    <col min="15109" max="15109" width="9.85546875" style="18" bestFit="1" customWidth="1"/>
    <col min="15110" max="15110" width="14.7109375" style="18" bestFit="1" customWidth="1"/>
    <col min="15111" max="15360" width="9.140625" style="18"/>
    <col min="15361" max="15361" width="6.42578125" style="18" customWidth="1"/>
    <col min="15362" max="15362" width="16.7109375" style="18" bestFit="1" customWidth="1"/>
    <col min="15363" max="15363" width="15" style="18" customWidth="1"/>
    <col min="15364" max="15364" width="14.85546875" style="18" customWidth="1"/>
    <col min="15365" max="15365" width="9.85546875" style="18" bestFit="1" customWidth="1"/>
    <col min="15366" max="15366" width="14.7109375" style="18" bestFit="1" customWidth="1"/>
    <col min="15367" max="15616" width="9.140625" style="18"/>
    <col min="15617" max="15617" width="6.42578125" style="18" customWidth="1"/>
    <col min="15618" max="15618" width="16.7109375" style="18" bestFit="1" customWidth="1"/>
    <col min="15619" max="15619" width="15" style="18" customWidth="1"/>
    <col min="15620" max="15620" width="14.85546875" style="18" customWidth="1"/>
    <col min="15621" max="15621" width="9.85546875" style="18" bestFit="1" customWidth="1"/>
    <col min="15622" max="15622" width="14.7109375" style="18" bestFit="1" customWidth="1"/>
    <col min="15623" max="15872" width="9.140625" style="18"/>
    <col min="15873" max="15873" width="6.42578125" style="18" customWidth="1"/>
    <col min="15874" max="15874" width="16.7109375" style="18" bestFit="1" customWidth="1"/>
    <col min="15875" max="15875" width="15" style="18" customWidth="1"/>
    <col min="15876" max="15876" width="14.85546875" style="18" customWidth="1"/>
    <col min="15877" max="15877" width="9.85546875" style="18" bestFit="1" customWidth="1"/>
    <col min="15878" max="15878" width="14.7109375" style="18" bestFit="1" customWidth="1"/>
    <col min="15879" max="16128" width="9.140625" style="18"/>
    <col min="16129" max="16129" width="6.42578125" style="18" customWidth="1"/>
    <col min="16130" max="16130" width="16.7109375" style="18" bestFit="1" customWidth="1"/>
    <col min="16131" max="16131" width="15" style="18" customWidth="1"/>
    <col min="16132" max="16132" width="14.85546875" style="18" customWidth="1"/>
    <col min="16133" max="16133" width="9.85546875" style="18" bestFit="1" customWidth="1"/>
    <col min="16134" max="16134" width="14.7109375" style="18" bestFit="1" customWidth="1"/>
    <col min="16135" max="16384" width="9.140625" style="18"/>
  </cols>
  <sheetData>
    <row r="1" spans="2:9" ht="14.25" x14ac:dyDescent="0.2">
      <c r="G1" s="41" t="e">
        <f>SUM(Цена*Количество+Доставка)</f>
        <v>#VALUE!</v>
      </c>
    </row>
    <row r="2" spans="2:9" ht="15" x14ac:dyDescent="0.2">
      <c r="B2" s="104" t="s">
        <v>97</v>
      </c>
      <c r="C2" s="89" t="s">
        <v>98</v>
      </c>
      <c r="D2" s="89" t="s">
        <v>421</v>
      </c>
      <c r="E2" s="89" t="s">
        <v>334</v>
      </c>
      <c r="F2" s="90" t="s">
        <v>422</v>
      </c>
    </row>
    <row r="3" spans="2:9" ht="14.25" x14ac:dyDescent="0.2">
      <c r="B3" s="102" t="s">
        <v>412</v>
      </c>
      <c r="C3" s="5">
        <v>1245</v>
      </c>
      <c r="D3" s="41">
        <v>16000</v>
      </c>
      <c r="E3" s="5">
        <v>2</v>
      </c>
      <c r="F3" s="103">
        <v>150</v>
      </c>
      <c r="H3" s="109">
        <f>E3*D3+F3</f>
        <v>32150</v>
      </c>
    </row>
    <row r="4" spans="2:9" ht="14.25" x14ac:dyDescent="0.2">
      <c r="B4" s="102" t="s">
        <v>413</v>
      </c>
      <c r="C4" s="5">
        <v>1248</v>
      </c>
      <c r="D4" s="41">
        <v>18000</v>
      </c>
      <c r="E4" s="5">
        <v>3</v>
      </c>
      <c r="F4" s="103">
        <v>120</v>
      </c>
      <c r="H4" s="109">
        <f t="shared" ref="H4:H11" si="0">E4*D4+F4</f>
        <v>54120</v>
      </c>
    </row>
    <row r="5" spans="2:9" ht="14.25" x14ac:dyDescent="0.2">
      <c r="B5" s="102" t="s">
        <v>414</v>
      </c>
      <c r="C5" s="5">
        <v>2205</v>
      </c>
      <c r="D5" s="41">
        <v>15000</v>
      </c>
      <c r="E5" s="110">
        <v>3</v>
      </c>
      <c r="F5" s="103">
        <v>130</v>
      </c>
      <c r="H5" s="109">
        <f t="shared" si="0"/>
        <v>45130</v>
      </c>
      <c r="I5" s="41">
        <f>SUM(Цена*Количество+Доставка)</f>
        <v>45130</v>
      </c>
    </row>
    <row r="6" spans="2:9" ht="14.25" x14ac:dyDescent="0.2">
      <c r="B6" s="102" t="s">
        <v>415</v>
      </c>
      <c r="C6" s="5">
        <v>4874</v>
      </c>
      <c r="D6" s="41">
        <v>800</v>
      </c>
      <c r="E6" s="5">
        <v>6</v>
      </c>
      <c r="F6" s="103">
        <v>140</v>
      </c>
      <c r="H6" s="109">
        <f t="shared" si="0"/>
        <v>4940</v>
      </c>
    </row>
    <row r="7" spans="2:9" ht="14.25" x14ac:dyDescent="0.2">
      <c r="B7" s="102" t="s">
        <v>416</v>
      </c>
      <c r="C7" s="5">
        <v>1245</v>
      </c>
      <c r="D7" s="41">
        <v>2000</v>
      </c>
      <c r="E7" s="5">
        <v>2</v>
      </c>
      <c r="F7" s="103">
        <v>160</v>
      </c>
      <c r="H7" s="109">
        <f t="shared" si="0"/>
        <v>4160</v>
      </c>
    </row>
    <row r="8" spans="2:9" ht="14.25" x14ac:dyDescent="0.2">
      <c r="B8" s="102" t="s">
        <v>417</v>
      </c>
      <c r="C8" s="5">
        <v>2206</v>
      </c>
      <c r="D8" s="41">
        <v>10000</v>
      </c>
      <c r="E8" s="5">
        <v>3</v>
      </c>
      <c r="F8" s="103">
        <v>150</v>
      </c>
      <c r="H8" s="109">
        <f t="shared" si="0"/>
        <v>30150</v>
      </c>
    </row>
    <row r="9" spans="2:9" ht="14.25" x14ac:dyDescent="0.2">
      <c r="B9" s="102" t="s">
        <v>418</v>
      </c>
      <c r="C9" s="5">
        <v>2210</v>
      </c>
      <c r="D9" s="41">
        <v>9000</v>
      </c>
      <c r="E9" s="5">
        <v>5</v>
      </c>
      <c r="F9" s="103">
        <v>120</v>
      </c>
      <c r="H9" s="109">
        <f t="shared" si="0"/>
        <v>45120</v>
      </c>
    </row>
    <row r="10" spans="2:9" ht="14.25" x14ac:dyDescent="0.2">
      <c r="B10" s="102" t="s">
        <v>419</v>
      </c>
      <c r="C10" s="5">
        <v>1249</v>
      </c>
      <c r="D10" s="41">
        <v>4000</v>
      </c>
      <c r="E10" s="5">
        <v>4</v>
      </c>
      <c r="F10" s="103">
        <v>110</v>
      </c>
      <c r="H10" s="109">
        <f t="shared" si="0"/>
        <v>16110</v>
      </c>
    </row>
    <row r="11" spans="2:9" ht="14.25" x14ac:dyDescent="0.2">
      <c r="B11" s="105" t="s">
        <v>420</v>
      </c>
      <c r="C11" s="106">
        <v>4872</v>
      </c>
      <c r="D11" s="107">
        <v>3000</v>
      </c>
      <c r="E11" s="106">
        <v>5</v>
      </c>
      <c r="F11" s="108">
        <v>130</v>
      </c>
      <c r="H11" s="109">
        <f t="shared" si="0"/>
        <v>15130</v>
      </c>
    </row>
    <row r="12" spans="2:9" x14ac:dyDescent="0.2">
      <c r="B12" s="19"/>
      <c r="C12" s="19"/>
      <c r="D12" s="19"/>
      <c r="E12" s="19"/>
      <c r="F12" s="19"/>
      <c r="H12" s="109">
        <f>SUM(H3:H11)</f>
        <v>247010</v>
      </c>
    </row>
    <row r="17" ht="28.5" customHeight="1" x14ac:dyDescent="0.2"/>
    <row r="19" ht="32.25" customHeight="1" x14ac:dyDescent="0.2"/>
  </sheetData>
  <conditionalFormatting sqref="C3:C11">
    <cfRule type="expression" dxfId="27" priority="15">
      <formula>AND($D3=$B$3,C$1=$B$4)</formula>
    </cfRule>
  </conditionalFormatting>
  <conditionalFormatting sqref="D3:D11">
    <cfRule type="expression" dxfId="26" priority="16">
      <formula>AND($D3=$B$3,E$1=$B$4)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19"/>
  <sheetViews>
    <sheetView showGridLines="0" workbookViewId="0">
      <selection activeCell="I19" sqref="I19"/>
    </sheetView>
  </sheetViews>
  <sheetFormatPr defaultRowHeight="14.25" x14ac:dyDescent="0.2"/>
  <cols>
    <col min="1" max="1" width="16.7109375" style="7" bestFit="1" customWidth="1"/>
    <col min="2" max="2" width="8.5703125" style="7" bestFit="1" customWidth="1"/>
    <col min="3" max="14" width="9.5703125" style="7" customWidth="1"/>
    <col min="15" max="256" width="9.140625" style="7"/>
    <col min="257" max="257" width="13.7109375" style="7" bestFit="1" customWidth="1"/>
    <col min="258" max="512" width="9.140625" style="7"/>
    <col min="513" max="513" width="13.7109375" style="7" bestFit="1" customWidth="1"/>
    <col min="514" max="768" width="9.140625" style="7"/>
    <col min="769" max="769" width="13.7109375" style="7" bestFit="1" customWidth="1"/>
    <col min="770" max="1024" width="9.140625" style="7"/>
    <col min="1025" max="1025" width="13.7109375" style="7" bestFit="1" customWidth="1"/>
    <col min="1026" max="1280" width="9.140625" style="7"/>
    <col min="1281" max="1281" width="13.7109375" style="7" bestFit="1" customWidth="1"/>
    <col min="1282" max="1536" width="9.140625" style="7"/>
    <col min="1537" max="1537" width="13.7109375" style="7" bestFit="1" customWidth="1"/>
    <col min="1538" max="1792" width="9.140625" style="7"/>
    <col min="1793" max="1793" width="13.7109375" style="7" bestFit="1" customWidth="1"/>
    <col min="1794" max="2048" width="9.140625" style="7"/>
    <col min="2049" max="2049" width="13.7109375" style="7" bestFit="1" customWidth="1"/>
    <col min="2050" max="2304" width="9.140625" style="7"/>
    <col min="2305" max="2305" width="13.7109375" style="7" bestFit="1" customWidth="1"/>
    <col min="2306" max="2560" width="9.140625" style="7"/>
    <col min="2561" max="2561" width="13.7109375" style="7" bestFit="1" customWidth="1"/>
    <col min="2562" max="2816" width="9.140625" style="7"/>
    <col min="2817" max="2817" width="13.7109375" style="7" bestFit="1" customWidth="1"/>
    <col min="2818" max="3072" width="9.140625" style="7"/>
    <col min="3073" max="3073" width="13.7109375" style="7" bestFit="1" customWidth="1"/>
    <col min="3074" max="3328" width="9.140625" style="7"/>
    <col min="3329" max="3329" width="13.7109375" style="7" bestFit="1" customWidth="1"/>
    <col min="3330" max="3584" width="9.140625" style="7"/>
    <col min="3585" max="3585" width="13.7109375" style="7" bestFit="1" customWidth="1"/>
    <col min="3586" max="3840" width="9.140625" style="7"/>
    <col min="3841" max="3841" width="13.7109375" style="7" bestFit="1" customWidth="1"/>
    <col min="3842" max="4096" width="9.140625" style="7"/>
    <col min="4097" max="4097" width="13.7109375" style="7" bestFit="1" customWidth="1"/>
    <col min="4098" max="4352" width="9.140625" style="7"/>
    <col min="4353" max="4353" width="13.7109375" style="7" bestFit="1" customWidth="1"/>
    <col min="4354" max="4608" width="9.140625" style="7"/>
    <col min="4609" max="4609" width="13.7109375" style="7" bestFit="1" customWidth="1"/>
    <col min="4610" max="4864" width="9.140625" style="7"/>
    <col min="4865" max="4865" width="13.7109375" style="7" bestFit="1" customWidth="1"/>
    <col min="4866" max="5120" width="9.140625" style="7"/>
    <col min="5121" max="5121" width="13.7109375" style="7" bestFit="1" customWidth="1"/>
    <col min="5122" max="5376" width="9.140625" style="7"/>
    <col min="5377" max="5377" width="13.7109375" style="7" bestFit="1" customWidth="1"/>
    <col min="5378" max="5632" width="9.140625" style="7"/>
    <col min="5633" max="5633" width="13.7109375" style="7" bestFit="1" customWidth="1"/>
    <col min="5634" max="5888" width="9.140625" style="7"/>
    <col min="5889" max="5889" width="13.7109375" style="7" bestFit="1" customWidth="1"/>
    <col min="5890" max="6144" width="9.140625" style="7"/>
    <col min="6145" max="6145" width="13.7109375" style="7" bestFit="1" customWidth="1"/>
    <col min="6146" max="6400" width="9.140625" style="7"/>
    <col min="6401" max="6401" width="13.7109375" style="7" bestFit="1" customWidth="1"/>
    <col min="6402" max="6656" width="9.140625" style="7"/>
    <col min="6657" max="6657" width="13.7109375" style="7" bestFit="1" customWidth="1"/>
    <col min="6658" max="6912" width="9.140625" style="7"/>
    <col min="6913" max="6913" width="13.7109375" style="7" bestFit="1" customWidth="1"/>
    <col min="6914" max="7168" width="9.140625" style="7"/>
    <col min="7169" max="7169" width="13.7109375" style="7" bestFit="1" customWidth="1"/>
    <col min="7170" max="7424" width="9.140625" style="7"/>
    <col min="7425" max="7425" width="13.7109375" style="7" bestFit="1" customWidth="1"/>
    <col min="7426" max="7680" width="9.140625" style="7"/>
    <col min="7681" max="7681" width="13.7109375" style="7" bestFit="1" customWidth="1"/>
    <col min="7682" max="7936" width="9.140625" style="7"/>
    <col min="7937" max="7937" width="13.7109375" style="7" bestFit="1" customWidth="1"/>
    <col min="7938" max="8192" width="9.140625" style="7"/>
    <col min="8193" max="8193" width="13.7109375" style="7" bestFit="1" customWidth="1"/>
    <col min="8194" max="8448" width="9.140625" style="7"/>
    <col min="8449" max="8449" width="13.7109375" style="7" bestFit="1" customWidth="1"/>
    <col min="8450" max="8704" width="9.140625" style="7"/>
    <col min="8705" max="8705" width="13.7109375" style="7" bestFit="1" customWidth="1"/>
    <col min="8706" max="8960" width="9.140625" style="7"/>
    <col min="8961" max="8961" width="13.7109375" style="7" bestFit="1" customWidth="1"/>
    <col min="8962" max="9216" width="9.140625" style="7"/>
    <col min="9217" max="9217" width="13.7109375" style="7" bestFit="1" customWidth="1"/>
    <col min="9218" max="9472" width="9.140625" style="7"/>
    <col min="9473" max="9473" width="13.7109375" style="7" bestFit="1" customWidth="1"/>
    <col min="9474" max="9728" width="9.140625" style="7"/>
    <col min="9729" max="9729" width="13.7109375" style="7" bestFit="1" customWidth="1"/>
    <col min="9730" max="9984" width="9.140625" style="7"/>
    <col min="9985" max="9985" width="13.7109375" style="7" bestFit="1" customWidth="1"/>
    <col min="9986" max="10240" width="9.140625" style="7"/>
    <col min="10241" max="10241" width="13.7109375" style="7" bestFit="1" customWidth="1"/>
    <col min="10242" max="10496" width="9.140625" style="7"/>
    <col min="10497" max="10497" width="13.7109375" style="7" bestFit="1" customWidth="1"/>
    <col min="10498" max="10752" width="9.140625" style="7"/>
    <col min="10753" max="10753" width="13.7109375" style="7" bestFit="1" customWidth="1"/>
    <col min="10754" max="11008" width="9.140625" style="7"/>
    <col min="11009" max="11009" width="13.7109375" style="7" bestFit="1" customWidth="1"/>
    <col min="11010" max="11264" width="9.140625" style="7"/>
    <col min="11265" max="11265" width="13.7109375" style="7" bestFit="1" customWidth="1"/>
    <col min="11266" max="11520" width="9.140625" style="7"/>
    <col min="11521" max="11521" width="13.7109375" style="7" bestFit="1" customWidth="1"/>
    <col min="11522" max="11776" width="9.140625" style="7"/>
    <col min="11777" max="11777" width="13.7109375" style="7" bestFit="1" customWidth="1"/>
    <col min="11778" max="12032" width="9.140625" style="7"/>
    <col min="12033" max="12033" width="13.7109375" style="7" bestFit="1" customWidth="1"/>
    <col min="12034" max="12288" width="9.140625" style="7"/>
    <col min="12289" max="12289" width="13.7109375" style="7" bestFit="1" customWidth="1"/>
    <col min="12290" max="12544" width="9.140625" style="7"/>
    <col min="12545" max="12545" width="13.7109375" style="7" bestFit="1" customWidth="1"/>
    <col min="12546" max="12800" width="9.140625" style="7"/>
    <col min="12801" max="12801" width="13.7109375" style="7" bestFit="1" customWidth="1"/>
    <col min="12802" max="13056" width="9.140625" style="7"/>
    <col min="13057" max="13057" width="13.7109375" style="7" bestFit="1" customWidth="1"/>
    <col min="13058" max="13312" width="9.140625" style="7"/>
    <col min="13313" max="13313" width="13.7109375" style="7" bestFit="1" customWidth="1"/>
    <col min="13314" max="13568" width="9.140625" style="7"/>
    <col min="13569" max="13569" width="13.7109375" style="7" bestFit="1" customWidth="1"/>
    <col min="13570" max="13824" width="9.140625" style="7"/>
    <col min="13825" max="13825" width="13.7109375" style="7" bestFit="1" customWidth="1"/>
    <col min="13826" max="14080" width="9.140625" style="7"/>
    <col min="14081" max="14081" width="13.7109375" style="7" bestFit="1" customWidth="1"/>
    <col min="14082" max="14336" width="9.140625" style="7"/>
    <col min="14337" max="14337" width="13.7109375" style="7" bestFit="1" customWidth="1"/>
    <col min="14338" max="14592" width="9.140625" style="7"/>
    <col min="14593" max="14593" width="13.7109375" style="7" bestFit="1" customWidth="1"/>
    <col min="14594" max="14848" width="9.140625" style="7"/>
    <col min="14849" max="14849" width="13.7109375" style="7" bestFit="1" customWidth="1"/>
    <col min="14850" max="15104" width="9.140625" style="7"/>
    <col min="15105" max="15105" width="13.7109375" style="7" bestFit="1" customWidth="1"/>
    <col min="15106" max="15360" width="9.140625" style="7"/>
    <col min="15361" max="15361" width="13.7109375" style="7" bestFit="1" customWidth="1"/>
    <col min="15362" max="15616" width="9.140625" style="7"/>
    <col min="15617" max="15617" width="13.7109375" style="7" bestFit="1" customWidth="1"/>
    <col min="15618" max="15872" width="9.140625" style="7"/>
    <col min="15873" max="15873" width="13.7109375" style="7" bestFit="1" customWidth="1"/>
    <col min="15874" max="16128" width="9.140625" style="7"/>
    <col min="16129" max="16129" width="13.7109375" style="7" bestFit="1" customWidth="1"/>
    <col min="16130" max="16384" width="9.140625" style="7"/>
  </cols>
  <sheetData>
    <row r="1" spans="1:14" ht="15.75" customHeight="1" thickBot="1" x14ac:dyDescent="0.25">
      <c r="A1" s="146" t="s">
        <v>337</v>
      </c>
      <c r="B1" s="146" t="s">
        <v>475</v>
      </c>
      <c r="C1" s="149" t="s">
        <v>338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1"/>
    </row>
    <row r="2" spans="1:14" ht="15.75" customHeight="1" thickTop="1" x14ac:dyDescent="0.2">
      <c r="A2" s="147"/>
      <c r="B2" s="148"/>
      <c r="C2" s="61" t="s">
        <v>339</v>
      </c>
      <c r="D2" s="62" t="s">
        <v>340</v>
      </c>
      <c r="E2" s="63" t="s">
        <v>341</v>
      </c>
      <c r="F2" s="61" t="s">
        <v>342</v>
      </c>
      <c r="G2" s="62" t="s">
        <v>33</v>
      </c>
      <c r="H2" s="63" t="s">
        <v>343</v>
      </c>
      <c r="I2" s="61" t="s">
        <v>344</v>
      </c>
      <c r="J2" s="62" t="s">
        <v>345</v>
      </c>
      <c r="K2" s="63" t="s">
        <v>346</v>
      </c>
      <c r="L2" s="61" t="s">
        <v>347</v>
      </c>
      <c r="M2" s="62" t="s">
        <v>348</v>
      </c>
      <c r="N2" s="63" t="s">
        <v>349</v>
      </c>
    </row>
    <row r="3" spans="1:14" x14ac:dyDescent="0.2">
      <c r="A3" s="64" t="s">
        <v>350</v>
      </c>
      <c r="B3" s="65">
        <v>10</v>
      </c>
      <c r="C3" s="66">
        <v>15</v>
      </c>
      <c r="D3" s="5">
        <v>18</v>
      </c>
      <c r="E3" s="67">
        <v>21</v>
      </c>
      <c r="F3" s="66">
        <v>24</v>
      </c>
      <c r="G3" s="5">
        <v>27</v>
      </c>
      <c r="H3" s="67">
        <v>30</v>
      </c>
      <c r="I3" s="66">
        <v>33</v>
      </c>
      <c r="J3" s="5">
        <v>36</v>
      </c>
      <c r="K3" s="67">
        <v>39</v>
      </c>
      <c r="L3" s="66">
        <v>42</v>
      </c>
      <c r="M3" s="5">
        <v>45</v>
      </c>
      <c r="N3" s="67">
        <v>48</v>
      </c>
    </row>
    <row r="4" spans="1:14" x14ac:dyDescent="0.2">
      <c r="A4" s="64" t="s">
        <v>351</v>
      </c>
      <c r="B4" s="65">
        <v>12</v>
      </c>
      <c r="C4" s="66">
        <v>15</v>
      </c>
      <c r="D4" s="5">
        <v>18</v>
      </c>
      <c r="E4" s="67">
        <v>21</v>
      </c>
      <c r="F4" s="66">
        <v>24</v>
      </c>
      <c r="G4" s="5">
        <v>27</v>
      </c>
      <c r="H4" s="67">
        <v>30</v>
      </c>
      <c r="I4" s="66">
        <v>33</v>
      </c>
      <c r="J4" s="5">
        <v>36</v>
      </c>
      <c r="K4" s="67">
        <v>39</v>
      </c>
      <c r="L4" s="66">
        <v>42</v>
      </c>
      <c r="M4" s="5">
        <v>45</v>
      </c>
      <c r="N4" s="67">
        <v>48</v>
      </c>
    </row>
    <row r="5" spans="1:14" x14ac:dyDescent="0.2">
      <c r="A5" s="64" t="s">
        <v>352</v>
      </c>
      <c r="B5" s="65">
        <v>14</v>
      </c>
      <c r="C5" s="66">
        <v>15</v>
      </c>
      <c r="D5" s="5">
        <v>18</v>
      </c>
      <c r="E5" s="67">
        <v>21</v>
      </c>
      <c r="F5" s="66">
        <v>24</v>
      </c>
      <c r="G5" s="5">
        <v>27</v>
      </c>
      <c r="H5" s="67">
        <v>30</v>
      </c>
      <c r="I5" s="66">
        <v>33</v>
      </c>
      <c r="J5" s="5">
        <v>36</v>
      </c>
      <c r="K5" s="67">
        <v>39</v>
      </c>
      <c r="L5" s="66">
        <v>42</v>
      </c>
      <c r="M5" s="5">
        <v>45</v>
      </c>
      <c r="N5" s="67">
        <v>48</v>
      </c>
    </row>
    <row r="6" spans="1:14" x14ac:dyDescent="0.2">
      <c r="A6" s="64" t="s">
        <v>353</v>
      </c>
      <c r="B6" s="65">
        <v>16</v>
      </c>
      <c r="C6" s="66">
        <v>15</v>
      </c>
      <c r="D6" s="5">
        <v>18</v>
      </c>
      <c r="E6" s="67">
        <v>21</v>
      </c>
      <c r="F6" s="66">
        <v>24</v>
      </c>
      <c r="G6" s="5">
        <v>27</v>
      </c>
      <c r="H6" s="67">
        <v>30</v>
      </c>
      <c r="I6" s="66">
        <v>33</v>
      </c>
      <c r="J6" s="5">
        <v>36</v>
      </c>
      <c r="K6" s="67">
        <v>39</v>
      </c>
      <c r="L6" s="66">
        <v>42</v>
      </c>
      <c r="M6" s="5">
        <v>45</v>
      </c>
      <c r="N6" s="67">
        <v>48</v>
      </c>
    </row>
    <row r="7" spans="1:14" x14ac:dyDescent="0.2">
      <c r="A7" s="64" t="s">
        <v>354</v>
      </c>
      <c r="B7" s="65">
        <v>18</v>
      </c>
      <c r="C7" s="66">
        <v>15</v>
      </c>
      <c r="D7" s="5">
        <v>18</v>
      </c>
      <c r="E7" s="67">
        <v>21</v>
      </c>
      <c r="F7" s="66">
        <v>24</v>
      </c>
      <c r="G7" s="5">
        <v>27</v>
      </c>
      <c r="H7" s="67">
        <v>30</v>
      </c>
      <c r="I7" s="66">
        <v>33</v>
      </c>
      <c r="J7" s="5">
        <v>36</v>
      </c>
      <c r="K7" s="67">
        <v>39</v>
      </c>
      <c r="L7" s="66">
        <v>42</v>
      </c>
      <c r="M7" s="5">
        <v>45</v>
      </c>
      <c r="N7" s="67">
        <v>48</v>
      </c>
    </row>
    <row r="8" spans="1:14" x14ac:dyDescent="0.2">
      <c r="A8" s="64" t="s">
        <v>355</v>
      </c>
      <c r="B8" s="65">
        <v>20</v>
      </c>
      <c r="C8" s="66">
        <v>15</v>
      </c>
      <c r="D8" s="5">
        <v>18</v>
      </c>
      <c r="E8" s="67">
        <v>21</v>
      </c>
      <c r="F8" s="66">
        <v>24</v>
      </c>
      <c r="G8" s="5">
        <v>27</v>
      </c>
      <c r="H8" s="67">
        <v>30</v>
      </c>
      <c r="I8" s="66">
        <v>33</v>
      </c>
      <c r="J8" s="5">
        <v>36</v>
      </c>
      <c r="K8" s="67">
        <v>39</v>
      </c>
      <c r="L8" s="66">
        <v>42</v>
      </c>
      <c r="M8" s="5">
        <v>45</v>
      </c>
      <c r="N8" s="67">
        <v>48</v>
      </c>
    </row>
    <row r="9" spans="1:14" x14ac:dyDescent="0.2">
      <c r="A9" s="64" t="s">
        <v>356</v>
      </c>
      <c r="B9" s="65">
        <v>22</v>
      </c>
      <c r="C9" s="66">
        <v>15</v>
      </c>
      <c r="D9" s="5">
        <v>18</v>
      </c>
      <c r="E9" s="67">
        <v>21</v>
      </c>
      <c r="F9" s="66">
        <v>24</v>
      </c>
      <c r="G9" s="5">
        <v>27</v>
      </c>
      <c r="H9" s="67">
        <v>30</v>
      </c>
      <c r="I9" s="66">
        <v>33</v>
      </c>
      <c r="J9" s="5">
        <v>36</v>
      </c>
      <c r="K9" s="67">
        <v>39</v>
      </c>
      <c r="L9" s="66">
        <v>42</v>
      </c>
      <c r="M9" s="5">
        <v>45</v>
      </c>
      <c r="N9" s="67">
        <v>48</v>
      </c>
    </row>
    <row r="10" spans="1:14" x14ac:dyDescent="0.2">
      <c r="A10" s="64" t="s">
        <v>357</v>
      </c>
      <c r="B10" s="65">
        <v>24</v>
      </c>
      <c r="C10" s="66">
        <v>15</v>
      </c>
      <c r="D10" s="5">
        <v>18</v>
      </c>
      <c r="E10" s="67">
        <v>21</v>
      </c>
      <c r="F10" s="66">
        <v>24</v>
      </c>
      <c r="G10" s="5">
        <v>27</v>
      </c>
      <c r="H10" s="67">
        <v>30</v>
      </c>
      <c r="I10" s="66">
        <v>33</v>
      </c>
      <c r="J10" s="5">
        <v>36</v>
      </c>
      <c r="K10" s="67">
        <v>39</v>
      </c>
      <c r="L10" s="66">
        <v>42</v>
      </c>
      <c r="M10" s="5">
        <v>45</v>
      </c>
      <c r="N10" s="67">
        <v>48</v>
      </c>
    </row>
    <row r="11" spans="1:14" x14ac:dyDescent="0.2">
      <c r="A11" s="64" t="s">
        <v>358</v>
      </c>
      <c r="B11" s="65">
        <v>26</v>
      </c>
      <c r="C11" s="66">
        <v>15</v>
      </c>
      <c r="D11" s="5">
        <v>18</v>
      </c>
      <c r="E11" s="67">
        <v>21</v>
      </c>
      <c r="F11" s="66">
        <v>24</v>
      </c>
      <c r="G11" s="5">
        <v>27</v>
      </c>
      <c r="H11" s="67">
        <v>30</v>
      </c>
      <c r="I11" s="66">
        <v>33</v>
      </c>
      <c r="J11" s="5">
        <v>36</v>
      </c>
      <c r="K11" s="67">
        <v>39</v>
      </c>
      <c r="L11" s="66">
        <v>42</v>
      </c>
      <c r="M11" s="5">
        <v>45</v>
      </c>
      <c r="N11" s="67">
        <v>48</v>
      </c>
    </row>
    <row r="12" spans="1:14" x14ac:dyDescent="0.2">
      <c r="A12" s="64" t="s">
        <v>359</v>
      </c>
      <c r="B12" s="65">
        <v>28</v>
      </c>
      <c r="C12" s="66">
        <v>15</v>
      </c>
      <c r="D12" s="5">
        <v>18</v>
      </c>
      <c r="E12" s="67">
        <v>21</v>
      </c>
      <c r="F12" s="66">
        <v>24</v>
      </c>
      <c r="G12" s="5">
        <v>27</v>
      </c>
      <c r="H12" s="67">
        <v>30</v>
      </c>
      <c r="I12" s="66">
        <v>33</v>
      </c>
      <c r="J12" s="5">
        <v>36</v>
      </c>
      <c r="K12" s="67">
        <v>39</v>
      </c>
      <c r="L12" s="66">
        <v>42</v>
      </c>
      <c r="M12" s="5">
        <v>45</v>
      </c>
      <c r="N12" s="67">
        <v>48</v>
      </c>
    </row>
    <row r="13" spans="1:14" x14ac:dyDescent="0.2">
      <c r="A13" s="64" t="s">
        <v>360</v>
      </c>
      <c r="B13" s="65">
        <v>30</v>
      </c>
      <c r="C13" s="66">
        <v>15</v>
      </c>
      <c r="D13" s="5">
        <v>18</v>
      </c>
      <c r="E13" s="67">
        <v>21</v>
      </c>
      <c r="F13" s="66">
        <v>24</v>
      </c>
      <c r="G13" s="5">
        <v>27</v>
      </c>
      <c r="H13" s="67">
        <v>30</v>
      </c>
      <c r="I13" s="66">
        <v>33</v>
      </c>
      <c r="J13" s="5">
        <v>36</v>
      </c>
      <c r="K13" s="67">
        <v>39</v>
      </c>
      <c r="L13" s="66">
        <v>42</v>
      </c>
      <c r="M13" s="5">
        <v>45</v>
      </c>
      <c r="N13" s="67">
        <v>48</v>
      </c>
    </row>
    <row r="14" spans="1:14" ht="15" thickBot="1" x14ac:dyDescent="0.25">
      <c r="A14" s="64" t="s">
        <v>361</v>
      </c>
      <c r="B14" s="65">
        <v>32</v>
      </c>
      <c r="C14" s="68">
        <v>15</v>
      </c>
      <c r="D14" s="69">
        <v>18</v>
      </c>
      <c r="E14" s="70">
        <v>21</v>
      </c>
      <c r="F14" s="68">
        <v>24</v>
      </c>
      <c r="G14" s="69">
        <v>27</v>
      </c>
      <c r="H14" s="70">
        <v>30</v>
      </c>
      <c r="I14" s="68">
        <v>33</v>
      </c>
      <c r="J14" s="69">
        <v>36</v>
      </c>
      <c r="K14" s="70">
        <v>39</v>
      </c>
      <c r="L14" s="68">
        <v>42</v>
      </c>
      <c r="M14" s="69">
        <v>45</v>
      </c>
      <c r="N14" s="70">
        <v>48</v>
      </c>
    </row>
    <row r="15" spans="1:14" ht="12" customHeight="1" thickTop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0.5" customHeight="1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ht="22.5" customHeight="1" x14ac:dyDescent="0.2">
      <c r="A17" s="152" t="s">
        <v>362</v>
      </c>
      <c r="B17" s="152"/>
      <c r="C17" s="153" t="s">
        <v>363</v>
      </c>
      <c r="D17" s="153"/>
      <c r="E17" s="36">
        <f t="array" ref="E17">SUM($B$3:$B$14*C3:E14)</f>
        <v>13608</v>
      </c>
      <c r="F17" s="153" t="s">
        <v>364</v>
      </c>
      <c r="G17" s="153"/>
      <c r="H17" s="36">
        <f t="array" ref="H17">SUM($B$3:$B$14*F3:H14)</f>
        <v>20412</v>
      </c>
      <c r="I17" s="153" t="s">
        <v>365</v>
      </c>
      <c r="J17" s="153"/>
      <c r="K17" s="36">
        <f t="array" ref="K17">SUM($B$3:$B$14*I3:K14)</f>
        <v>27216</v>
      </c>
      <c r="L17" s="154" t="s">
        <v>366</v>
      </c>
      <c r="M17" s="154"/>
      <c r="N17" s="36">
        <f t="array" ref="N17">SUM($B$3:$B$14*L3:N14)</f>
        <v>34020</v>
      </c>
    </row>
    <row r="19" spans="1:14" ht="15" x14ac:dyDescent="0.25">
      <c r="E19" s="37">
        <v>13608</v>
      </c>
      <c r="H19" s="37">
        <v>20412</v>
      </c>
      <c r="K19" s="37">
        <v>27216</v>
      </c>
      <c r="N19" s="37">
        <v>34020</v>
      </c>
    </row>
  </sheetData>
  <mergeCells count="8">
    <mergeCell ref="A1:A2"/>
    <mergeCell ref="B1:B2"/>
    <mergeCell ref="C1:N1"/>
    <mergeCell ref="A17:B17"/>
    <mergeCell ref="C17:D17"/>
    <mergeCell ref="F17:G17"/>
    <mergeCell ref="I17:J17"/>
    <mergeCell ref="L17:M17"/>
  </mergeCells>
  <conditionalFormatting sqref="B3:N14">
    <cfRule type="expression" dxfId="25" priority="2">
      <formula>AND($E3=$B$3,B$1=$B$4)</formula>
    </cfRule>
  </conditionalFormatting>
  <conditionalFormatting sqref="C2:N2 C1">
    <cfRule type="expression" dxfId="24" priority="1">
      <formula>AND($E1=$B$3,C$1=$B$4)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82"/>
  <sheetViews>
    <sheetView showGridLines="0" topLeftCell="J1" zoomScale="145" zoomScaleNormal="145" workbookViewId="0">
      <selection activeCell="N15" sqref="N15"/>
    </sheetView>
  </sheetViews>
  <sheetFormatPr defaultRowHeight="14.25" x14ac:dyDescent="0.2"/>
  <cols>
    <col min="1" max="1" width="5.42578125" style="40" customWidth="1"/>
    <col min="2" max="2" width="36.42578125" style="40" bestFit="1" customWidth="1"/>
    <col min="3" max="3" width="18" style="40" customWidth="1"/>
    <col min="4" max="4" width="9.7109375" style="40" customWidth="1"/>
    <col min="5" max="5" width="9.85546875" style="40" customWidth="1"/>
    <col min="6" max="6" width="9.140625" style="40"/>
    <col min="7" max="8" width="9.28515625" style="40" customWidth="1"/>
    <col min="9" max="9" width="9.7109375" style="40" bestFit="1" customWidth="1"/>
    <col min="10" max="10" width="11.28515625" style="40" customWidth="1"/>
    <col min="11" max="11" width="14.7109375" style="40" customWidth="1"/>
    <col min="12" max="12" width="13.42578125" style="40" customWidth="1"/>
    <col min="13" max="13" width="9.28515625" style="40" customWidth="1"/>
    <col min="14" max="14" width="51.28515625" style="40" bestFit="1" customWidth="1"/>
    <col min="15" max="16" width="9.140625" style="40"/>
    <col min="17" max="17" width="10.7109375" style="40" bestFit="1" customWidth="1"/>
    <col min="18" max="18" width="4" style="40" bestFit="1" customWidth="1"/>
    <col min="19" max="16384" width="9.140625" style="40"/>
  </cols>
  <sheetData>
    <row r="1" spans="1:18" ht="42.75" x14ac:dyDescent="0.2">
      <c r="A1" s="104" t="s">
        <v>367</v>
      </c>
      <c r="B1" s="113" t="s">
        <v>368</v>
      </c>
      <c r="C1" s="113" t="s">
        <v>369</v>
      </c>
      <c r="D1" s="116" t="s">
        <v>398</v>
      </c>
      <c r="E1" s="117" t="s">
        <v>427</v>
      </c>
      <c r="G1" s="40">
        <f>MIN(G2:G24)</f>
        <v>1</v>
      </c>
      <c r="K1" s="123" t="s">
        <v>501</v>
      </c>
      <c r="L1" s="123" t="s">
        <v>502</v>
      </c>
      <c r="N1" s="42" t="s">
        <v>370</v>
      </c>
      <c r="Q1" s="40" t="s">
        <v>379</v>
      </c>
      <c r="R1" s="40">
        <f>MIN(C:C)</f>
        <v>-44</v>
      </c>
    </row>
    <row r="2" spans="1:18" ht="15" x14ac:dyDescent="0.25">
      <c r="A2" s="114">
        <v>1</v>
      </c>
      <c r="B2" s="3" t="s">
        <v>371</v>
      </c>
      <c r="C2" s="38">
        <v>14</v>
      </c>
      <c r="D2" s="72" t="s">
        <v>402</v>
      </c>
      <c r="E2" s="115">
        <v>55000</v>
      </c>
      <c r="G2" s="40">
        <f t="shared" ref="G2:G24" si="0">IF(Коэффициент&gt;0,Коэффициент,"")</f>
        <v>14</v>
      </c>
      <c r="H2" s="40">
        <f t="shared" ref="H2:H24" si="1">IF(Отдел="ОТД",Оклад,"")</f>
        <v>55000</v>
      </c>
      <c r="I2" s="40" t="b">
        <f t="shared" ref="I2:I24" si="2">Отдел="ОТД"</f>
        <v>1</v>
      </c>
      <c r="J2" s="40" t="b">
        <f t="shared" ref="J2:J24" si="3">Отдел="ТКБ"</f>
        <v>0</v>
      </c>
      <c r="K2" s="40">
        <f>I2+J2</f>
        <v>1</v>
      </c>
      <c r="L2" s="40">
        <f>I2*J2</f>
        <v>0</v>
      </c>
      <c r="N2" s="39">
        <f t="array" ref="N2">MIN(IF(Коэффициент&gt;0,Коэффициент,""))</f>
        <v>1</v>
      </c>
      <c r="O2" s="37">
        <v>1</v>
      </c>
      <c r="Q2" s="40" t="s">
        <v>381</v>
      </c>
      <c r="R2" s="40">
        <f>MAX(C:C)</f>
        <v>45</v>
      </c>
    </row>
    <row r="3" spans="1:18" x14ac:dyDescent="0.2">
      <c r="A3" s="114">
        <v>2</v>
      </c>
      <c r="B3" s="3" t="s">
        <v>372</v>
      </c>
      <c r="C3" s="38">
        <v>20</v>
      </c>
      <c r="D3" s="72" t="s">
        <v>403</v>
      </c>
      <c r="E3" s="115">
        <v>42000</v>
      </c>
      <c r="G3" s="40">
        <f t="shared" si="0"/>
        <v>20</v>
      </c>
      <c r="H3" s="40" t="str">
        <f t="shared" si="1"/>
        <v/>
      </c>
      <c r="I3" s="40" t="b">
        <f t="shared" si="2"/>
        <v>0</v>
      </c>
      <c r="J3" s="40" t="b">
        <f t="shared" si="3"/>
        <v>0</v>
      </c>
      <c r="K3" s="40">
        <f t="shared" ref="K3:K24" si="4">I3+J3</f>
        <v>0</v>
      </c>
      <c r="L3" s="40">
        <f t="shared" ref="L3:L24" si="5">I3*J3</f>
        <v>0</v>
      </c>
    </row>
    <row r="4" spans="1:18" ht="15" x14ac:dyDescent="0.2">
      <c r="A4" s="114">
        <v>3</v>
      </c>
      <c r="B4" s="3" t="s">
        <v>373</v>
      </c>
      <c r="C4" s="38">
        <v>12</v>
      </c>
      <c r="D4" s="72" t="s">
        <v>402</v>
      </c>
      <c r="E4" s="115">
        <v>45000</v>
      </c>
      <c r="G4" s="40">
        <f t="shared" si="0"/>
        <v>12</v>
      </c>
      <c r="H4" s="40">
        <f t="shared" si="1"/>
        <v>45000</v>
      </c>
      <c r="I4" s="40" t="b">
        <f t="shared" si="2"/>
        <v>1</v>
      </c>
      <c r="J4" s="40" t="b">
        <f t="shared" si="3"/>
        <v>0</v>
      </c>
      <c r="K4" s="40">
        <f t="shared" si="4"/>
        <v>1</v>
      </c>
      <c r="L4" s="40">
        <f t="shared" si="5"/>
        <v>0</v>
      </c>
      <c r="N4" s="42" t="s">
        <v>374</v>
      </c>
    </row>
    <row r="5" spans="1:18" ht="15" x14ac:dyDescent="0.25">
      <c r="A5" s="114">
        <v>4</v>
      </c>
      <c r="B5" s="3" t="s">
        <v>375</v>
      </c>
      <c r="C5" s="38">
        <v>10</v>
      </c>
      <c r="D5" s="72" t="s">
        <v>406</v>
      </c>
      <c r="E5" s="115">
        <v>65000</v>
      </c>
      <c r="G5" s="40">
        <f t="shared" si="0"/>
        <v>10</v>
      </c>
      <c r="H5" s="40" t="str">
        <f t="shared" si="1"/>
        <v/>
      </c>
      <c r="I5" s="40" t="b">
        <f t="shared" si="2"/>
        <v>0</v>
      </c>
      <c r="J5" s="40" t="b">
        <f t="shared" si="3"/>
        <v>0</v>
      </c>
      <c r="K5" s="40">
        <f t="shared" si="4"/>
        <v>0</v>
      </c>
      <c r="L5" s="40">
        <f t="shared" si="5"/>
        <v>0</v>
      </c>
      <c r="N5" s="39">
        <f t="array" ref="N5">MAX(IF(Коэффициент&lt;0,Коэффициент,""))</f>
        <v>-4</v>
      </c>
      <c r="O5" s="37">
        <v>-4</v>
      </c>
    </row>
    <row r="6" spans="1:18" x14ac:dyDescent="0.2">
      <c r="A6" s="114">
        <v>5</v>
      </c>
      <c r="B6" s="3" t="s">
        <v>376</v>
      </c>
      <c r="C6" s="38">
        <v>-5</v>
      </c>
      <c r="D6" s="72" t="s">
        <v>407</v>
      </c>
      <c r="E6" s="115">
        <v>70000</v>
      </c>
      <c r="G6" s="40" t="str">
        <f t="shared" si="0"/>
        <v/>
      </c>
      <c r="H6" s="40" t="str">
        <f t="shared" si="1"/>
        <v/>
      </c>
      <c r="I6" s="40" t="b">
        <f t="shared" si="2"/>
        <v>0</v>
      </c>
      <c r="J6" s="40" t="b">
        <f t="shared" si="3"/>
        <v>0</v>
      </c>
      <c r="K6" s="40">
        <f t="shared" si="4"/>
        <v>0</v>
      </c>
      <c r="L6" s="40">
        <f t="shared" si="5"/>
        <v>0</v>
      </c>
    </row>
    <row r="7" spans="1:18" ht="15" x14ac:dyDescent="0.2">
      <c r="A7" s="114">
        <v>6</v>
      </c>
      <c r="B7" s="3" t="s">
        <v>377</v>
      </c>
      <c r="C7" s="38">
        <v>10</v>
      </c>
      <c r="D7" s="72" t="s">
        <v>405</v>
      </c>
      <c r="E7" s="115">
        <v>65000</v>
      </c>
      <c r="G7" s="40">
        <f t="shared" si="0"/>
        <v>10</v>
      </c>
      <c r="H7" s="40" t="str">
        <f t="shared" si="1"/>
        <v/>
      </c>
      <c r="I7" s="40" t="b">
        <f t="shared" si="2"/>
        <v>0</v>
      </c>
      <c r="J7" s="40" t="b">
        <f t="shared" si="3"/>
        <v>1</v>
      </c>
      <c r="K7" s="40">
        <f t="shared" si="4"/>
        <v>1</v>
      </c>
      <c r="L7" s="40">
        <f t="shared" si="5"/>
        <v>0</v>
      </c>
      <c r="N7" s="73" t="s">
        <v>426</v>
      </c>
      <c r="O7" s="74"/>
    </row>
    <row r="8" spans="1:18" ht="15" x14ac:dyDescent="0.25">
      <c r="A8" s="114">
        <v>7</v>
      </c>
      <c r="B8" s="3" t="s">
        <v>378</v>
      </c>
      <c r="C8" s="38">
        <v>-34</v>
      </c>
      <c r="D8" s="72" t="s">
        <v>403</v>
      </c>
      <c r="E8" s="115">
        <v>33000</v>
      </c>
      <c r="G8" s="40" t="str">
        <f t="shared" si="0"/>
        <v/>
      </c>
      <c r="H8" s="40" t="str">
        <f t="shared" si="1"/>
        <v/>
      </c>
      <c r="I8" s="40" t="b">
        <f t="shared" si="2"/>
        <v>0</v>
      </c>
      <c r="J8" s="40" t="b">
        <f t="shared" si="3"/>
        <v>0</v>
      </c>
      <c r="K8" s="40">
        <f t="shared" si="4"/>
        <v>0</v>
      </c>
      <c r="L8" s="40">
        <f t="shared" si="5"/>
        <v>0</v>
      </c>
      <c r="N8" s="39">
        <f t="array" ref="N8">MIN(IF(Отдел="ОТД",Оклад,""))</f>
        <v>30000</v>
      </c>
      <c r="O8" s="37">
        <v>30000</v>
      </c>
    </row>
    <row r="9" spans="1:18" x14ac:dyDescent="0.2">
      <c r="A9" s="114">
        <v>8</v>
      </c>
      <c r="B9" s="3" t="s">
        <v>380</v>
      </c>
      <c r="C9" s="38">
        <v>12</v>
      </c>
      <c r="D9" s="72" t="s">
        <v>405</v>
      </c>
      <c r="E9" s="115">
        <v>45000</v>
      </c>
      <c r="G9" s="40">
        <f t="shared" si="0"/>
        <v>12</v>
      </c>
      <c r="H9" s="40" t="str">
        <f t="shared" si="1"/>
        <v/>
      </c>
      <c r="I9" s="40" t="b">
        <f t="shared" si="2"/>
        <v>0</v>
      </c>
      <c r="J9" s="40" t="b">
        <f t="shared" si="3"/>
        <v>1</v>
      </c>
      <c r="K9" s="40">
        <f t="shared" si="4"/>
        <v>1</v>
      </c>
      <c r="L9" s="40">
        <f t="shared" si="5"/>
        <v>0</v>
      </c>
      <c r="N9" s="74"/>
      <c r="O9" s="74"/>
    </row>
    <row r="10" spans="1:18" x14ac:dyDescent="0.2">
      <c r="A10" s="114">
        <v>9</v>
      </c>
      <c r="B10" s="3" t="s">
        <v>382</v>
      </c>
      <c r="C10" s="38">
        <v>1.79</v>
      </c>
      <c r="D10" s="72" t="s">
        <v>411</v>
      </c>
      <c r="E10" s="115">
        <v>50000</v>
      </c>
      <c r="G10" s="40">
        <f t="shared" si="0"/>
        <v>1.79</v>
      </c>
      <c r="H10" s="40" t="str">
        <f t="shared" si="1"/>
        <v/>
      </c>
      <c r="I10" s="40" t="b">
        <f t="shared" si="2"/>
        <v>0</v>
      </c>
      <c r="J10" s="40" t="b">
        <f t="shared" si="3"/>
        <v>0</v>
      </c>
      <c r="K10" s="40">
        <f t="shared" si="4"/>
        <v>0</v>
      </c>
      <c r="L10" s="40">
        <f t="shared" si="5"/>
        <v>0</v>
      </c>
      <c r="N10" s="74"/>
      <c r="O10" s="74"/>
    </row>
    <row r="11" spans="1:18" ht="15" x14ac:dyDescent="0.2">
      <c r="A11" s="114">
        <v>10</v>
      </c>
      <c r="B11" s="3" t="s">
        <v>383</v>
      </c>
      <c r="C11" s="38">
        <v>17</v>
      </c>
      <c r="D11" s="72" t="s">
        <v>405</v>
      </c>
      <c r="E11" s="115">
        <v>60000</v>
      </c>
      <c r="G11" s="40">
        <f t="shared" si="0"/>
        <v>17</v>
      </c>
      <c r="H11" s="40" t="str">
        <f t="shared" si="1"/>
        <v/>
      </c>
      <c r="I11" s="40" t="b">
        <f t="shared" si="2"/>
        <v>0</v>
      </c>
      <c r="J11" s="40" t="b">
        <f t="shared" si="3"/>
        <v>1</v>
      </c>
      <c r="K11" s="40">
        <f t="shared" si="4"/>
        <v>1</v>
      </c>
      <c r="L11" s="40">
        <f t="shared" si="5"/>
        <v>0</v>
      </c>
      <c r="N11" s="73" t="s">
        <v>467</v>
      </c>
      <c r="O11" s="74"/>
    </row>
    <row r="12" spans="1:18" ht="15" x14ac:dyDescent="0.25">
      <c r="A12" s="114">
        <v>11</v>
      </c>
      <c r="B12" s="3" t="s">
        <v>384</v>
      </c>
      <c r="C12" s="38">
        <v>-4</v>
      </c>
      <c r="D12" s="72" t="s">
        <v>402</v>
      </c>
      <c r="E12" s="115">
        <v>48000</v>
      </c>
      <c r="G12" s="40" t="str">
        <f t="shared" si="0"/>
        <v/>
      </c>
      <c r="H12" s="40">
        <f t="shared" si="1"/>
        <v>48000</v>
      </c>
      <c r="I12" s="40" t="b">
        <f t="shared" si="2"/>
        <v>1</v>
      </c>
      <c r="J12" s="40" t="b">
        <f t="shared" si="3"/>
        <v>0</v>
      </c>
      <c r="K12" s="40">
        <f t="shared" si="4"/>
        <v>1</v>
      </c>
      <c r="L12" s="40">
        <f t="shared" si="5"/>
        <v>0</v>
      </c>
      <c r="N12" s="39">
        <f t="array" ref="N12">MAX(IF(Отдел="ОТД",Оклад,""))</f>
        <v>55000</v>
      </c>
      <c r="O12" s="37">
        <v>55000</v>
      </c>
    </row>
    <row r="13" spans="1:18" x14ac:dyDescent="0.2">
      <c r="A13" s="114">
        <v>12</v>
      </c>
      <c r="B13" s="3" t="s">
        <v>385</v>
      </c>
      <c r="C13" s="38">
        <v>0</v>
      </c>
      <c r="D13" s="72" t="s">
        <v>403</v>
      </c>
      <c r="E13" s="115">
        <v>35000</v>
      </c>
      <c r="G13" s="40" t="str">
        <f t="shared" si="0"/>
        <v/>
      </c>
      <c r="H13" s="40" t="str">
        <f t="shared" si="1"/>
        <v/>
      </c>
      <c r="I13" s="40" t="b">
        <f t="shared" si="2"/>
        <v>0</v>
      </c>
      <c r="J13" s="40" t="b">
        <f t="shared" si="3"/>
        <v>0</v>
      </c>
      <c r="K13" s="40">
        <f t="shared" si="4"/>
        <v>0</v>
      </c>
      <c r="L13" s="40">
        <f t="shared" si="5"/>
        <v>0</v>
      </c>
    </row>
    <row r="14" spans="1:18" ht="15" x14ac:dyDescent="0.25">
      <c r="A14" s="114">
        <v>13</v>
      </c>
      <c r="B14" s="3" t="s">
        <v>386</v>
      </c>
      <c r="C14" s="38">
        <v>-44</v>
      </c>
      <c r="D14" s="72" t="s">
        <v>405</v>
      </c>
      <c r="E14" s="115">
        <v>40000</v>
      </c>
      <c r="G14" s="40" t="str">
        <f t="shared" si="0"/>
        <v/>
      </c>
      <c r="H14" s="40" t="str">
        <f t="shared" si="1"/>
        <v/>
      </c>
      <c r="I14" s="40" t="b">
        <f t="shared" si="2"/>
        <v>0</v>
      </c>
      <c r="J14" s="40" t="b">
        <f t="shared" si="3"/>
        <v>1</v>
      </c>
      <c r="K14" s="40">
        <f t="shared" si="4"/>
        <v>1</v>
      </c>
      <c r="L14" s="40">
        <f t="shared" si="5"/>
        <v>0</v>
      </c>
      <c r="N14" s="124">
        <f t="array" ref="N14">MAX(IF(OR(Отдел="ОТД",Отдел="ТКБ"),Оклад,""))</f>
        <v>70000</v>
      </c>
    </row>
    <row r="15" spans="1:18" x14ac:dyDescent="0.2">
      <c r="A15" s="114">
        <v>14</v>
      </c>
      <c r="B15" s="3" t="s">
        <v>387</v>
      </c>
      <c r="C15" s="38">
        <v>15</v>
      </c>
      <c r="D15" s="72" t="s">
        <v>411</v>
      </c>
      <c r="E15" s="115">
        <v>55000</v>
      </c>
      <c r="G15" s="40">
        <f t="shared" si="0"/>
        <v>15</v>
      </c>
      <c r="H15" s="40" t="str">
        <f t="shared" si="1"/>
        <v/>
      </c>
      <c r="I15" s="40" t="b">
        <f t="shared" si="2"/>
        <v>0</v>
      </c>
      <c r="J15" s="40" t="b">
        <f t="shared" si="3"/>
        <v>0</v>
      </c>
      <c r="K15" s="40">
        <f t="shared" si="4"/>
        <v>0</v>
      </c>
      <c r="L15" s="40">
        <f t="shared" si="5"/>
        <v>0</v>
      </c>
      <c r="N15" s="39">
        <f t="array" ref="N15">MAX(IF((Отдел="ОТД")+(Отдел="ТКБ"),Оклад,""))</f>
        <v>65000</v>
      </c>
    </row>
    <row r="16" spans="1:18" x14ac:dyDescent="0.2">
      <c r="A16" s="114">
        <v>15</v>
      </c>
      <c r="B16" s="3" t="s">
        <v>388</v>
      </c>
      <c r="C16" s="38">
        <v>20</v>
      </c>
      <c r="D16" s="72" t="s">
        <v>402</v>
      </c>
      <c r="E16" s="115">
        <v>36000</v>
      </c>
      <c r="G16" s="40">
        <f t="shared" si="0"/>
        <v>20</v>
      </c>
      <c r="H16" s="40">
        <f t="shared" si="1"/>
        <v>36000</v>
      </c>
      <c r="I16" s="40" t="b">
        <f t="shared" si="2"/>
        <v>1</v>
      </c>
      <c r="J16" s="40" t="b">
        <f t="shared" si="3"/>
        <v>0</v>
      </c>
      <c r="K16" s="40">
        <f t="shared" si="4"/>
        <v>1</v>
      </c>
      <c r="L16" s="40">
        <f t="shared" si="5"/>
        <v>0</v>
      </c>
    </row>
    <row r="17" spans="1:12" x14ac:dyDescent="0.2">
      <c r="A17" s="114">
        <v>16</v>
      </c>
      <c r="B17" s="3" t="s">
        <v>389</v>
      </c>
      <c r="C17" s="38">
        <v>40</v>
      </c>
      <c r="D17" s="72" t="s">
        <v>407</v>
      </c>
      <c r="E17" s="115">
        <v>58000</v>
      </c>
      <c r="G17" s="40">
        <f t="shared" si="0"/>
        <v>40</v>
      </c>
      <c r="H17" s="40" t="str">
        <f t="shared" si="1"/>
        <v/>
      </c>
      <c r="I17" s="40" t="b">
        <f t="shared" si="2"/>
        <v>0</v>
      </c>
      <c r="J17" s="40" t="b">
        <f t="shared" si="3"/>
        <v>0</v>
      </c>
      <c r="K17" s="40">
        <f t="shared" si="4"/>
        <v>0</v>
      </c>
      <c r="L17" s="40">
        <f t="shared" si="5"/>
        <v>0</v>
      </c>
    </row>
    <row r="18" spans="1:12" x14ac:dyDescent="0.2">
      <c r="A18" s="114">
        <v>17</v>
      </c>
      <c r="B18" s="3" t="s">
        <v>390</v>
      </c>
      <c r="C18" s="38">
        <v>-18</v>
      </c>
      <c r="D18" s="72" t="s">
        <v>402</v>
      </c>
      <c r="E18" s="115">
        <v>49000</v>
      </c>
      <c r="G18" s="40" t="str">
        <f t="shared" si="0"/>
        <v/>
      </c>
      <c r="H18" s="40">
        <f t="shared" si="1"/>
        <v>49000</v>
      </c>
      <c r="I18" s="40" t="b">
        <f t="shared" si="2"/>
        <v>1</v>
      </c>
      <c r="J18" s="40" t="b">
        <f t="shared" si="3"/>
        <v>0</v>
      </c>
      <c r="K18" s="40">
        <f t="shared" si="4"/>
        <v>1</v>
      </c>
      <c r="L18" s="40">
        <f t="shared" si="5"/>
        <v>0</v>
      </c>
    </row>
    <row r="19" spans="1:12" x14ac:dyDescent="0.2">
      <c r="A19" s="114">
        <v>18</v>
      </c>
      <c r="B19" s="3" t="s">
        <v>391</v>
      </c>
      <c r="C19" s="38">
        <v>1</v>
      </c>
      <c r="D19" s="72" t="s">
        <v>402</v>
      </c>
      <c r="E19" s="115">
        <v>55000</v>
      </c>
      <c r="G19" s="40">
        <f t="shared" si="0"/>
        <v>1</v>
      </c>
      <c r="H19" s="40">
        <f t="shared" si="1"/>
        <v>55000</v>
      </c>
      <c r="I19" s="40" t="b">
        <f t="shared" si="2"/>
        <v>1</v>
      </c>
      <c r="J19" s="40" t="b">
        <f t="shared" si="3"/>
        <v>0</v>
      </c>
      <c r="K19" s="40">
        <f t="shared" si="4"/>
        <v>1</v>
      </c>
      <c r="L19" s="40">
        <f t="shared" si="5"/>
        <v>0</v>
      </c>
    </row>
    <row r="20" spans="1:12" x14ac:dyDescent="0.2">
      <c r="A20" s="114">
        <v>19</v>
      </c>
      <c r="B20" s="3" t="s">
        <v>392</v>
      </c>
      <c r="C20" s="38">
        <v>3</v>
      </c>
      <c r="D20" s="72" t="s">
        <v>407</v>
      </c>
      <c r="E20" s="115">
        <v>66000</v>
      </c>
      <c r="G20" s="40">
        <f t="shared" si="0"/>
        <v>3</v>
      </c>
      <c r="H20" s="40" t="str">
        <f t="shared" si="1"/>
        <v/>
      </c>
      <c r="I20" s="40" t="b">
        <f t="shared" si="2"/>
        <v>0</v>
      </c>
      <c r="J20" s="40" t="b">
        <f t="shared" si="3"/>
        <v>0</v>
      </c>
      <c r="K20" s="40">
        <f t="shared" si="4"/>
        <v>0</v>
      </c>
      <c r="L20" s="40">
        <f t="shared" si="5"/>
        <v>0</v>
      </c>
    </row>
    <row r="21" spans="1:12" x14ac:dyDescent="0.2">
      <c r="A21" s="114">
        <v>20</v>
      </c>
      <c r="B21" s="3" t="s">
        <v>393</v>
      </c>
      <c r="C21" s="38">
        <v>45</v>
      </c>
      <c r="D21" s="72" t="s">
        <v>405</v>
      </c>
      <c r="E21" s="115">
        <v>52000</v>
      </c>
      <c r="G21" s="40">
        <f t="shared" si="0"/>
        <v>45</v>
      </c>
      <c r="H21" s="40" t="str">
        <f t="shared" si="1"/>
        <v/>
      </c>
      <c r="I21" s="40" t="b">
        <f t="shared" si="2"/>
        <v>0</v>
      </c>
      <c r="J21" s="40" t="b">
        <f t="shared" si="3"/>
        <v>1</v>
      </c>
      <c r="K21" s="40">
        <f t="shared" si="4"/>
        <v>1</v>
      </c>
      <c r="L21" s="40">
        <f t="shared" si="5"/>
        <v>0</v>
      </c>
    </row>
    <row r="22" spans="1:12" x14ac:dyDescent="0.2">
      <c r="A22" s="114">
        <v>21</v>
      </c>
      <c r="B22" s="3" t="s">
        <v>394</v>
      </c>
      <c r="C22" s="38">
        <v>40</v>
      </c>
      <c r="D22" s="72" t="s">
        <v>405</v>
      </c>
      <c r="E22" s="115">
        <v>44000</v>
      </c>
      <c r="G22" s="40">
        <f t="shared" si="0"/>
        <v>40</v>
      </c>
      <c r="H22" s="40" t="str">
        <f t="shared" si="1"/>
        <v/>
      </c>
      <c r="I22" s="40" t="b">
        <f t="shared" si="2"/>
        <v>0</v>
      </c>
      <c r="J22" s="40" t="b">
        <f t="shared" si="3"/>
        <v>1</v>
      </c>
      <c r="K22" s="40">
        <f t="shared" si="4"/>
        <v>1</v>
      </c>
      <c r="L22" s="40">
        <f t="shared" si="5"/>
        <v>0</v>
      </c>
    </row>
    <row r="23" spans="1:12" x14ac:dyDescent="0.2">
      <c r="A23" s="114">
        <v>22</v>
      </c>
      <c r="B23" s="3" t="s">
        <v>395</v>
      </c>
      <c r="C23" s="38">
        <v>-34</v>
      </c>
      <c r="D23" s="72" t="s">
        <v>402</v>
      </c>
      <c r="E23" s="115">
        <v>30000</v>
      </c>
      <c r="G23" s="40" t="str">
        <f t="shared" si="0"/>
        <v/>
      </c>
      <c r="H23" s="40">
        <f t="shared" si="1"/>
        <v>30000</v>
      </c>
      <c r="I23" s="40" t="b">
        <f t="shared" si="2"/>
        <v>1</v>
      </c>
      <c r="J23" s="40" t="b">
        <f t="shared" si="3"/>
        <v>0</v>
      </c>
      <c r="K23" s="40">
        <f t="shared" si="4"/>
        <v>1</v>
      </c>
      <c r="L23" s="40">
        <f t="shared" si="5"/>
        <v>0</v>
      </c>
    </row>
    <row r="24" spans="1:12" x14ac:dyDescent="0.2">
      <c r="A24" s="118">
        <v>23</v>
      </c>
      <c r="B24" s="119" t="s">
        <v>396</v>
      </c>
      <c r="C24" s="120">
        <v>-12</v>
      </c>
      <c r="D24" s="121" t="s">
        <v>402</v>
      </c>
      <c r="E24" s="122">
        <v>54000</v>
      </c>
      <c r="G24" s="40" t="str">
        <f t="shared" si="0"/>
        <v/>
      </c>
      <c r="H24" s="40">
        <f t="shared" si="1"/>
        <v>54000</v>
      </c>
      <c r="I24" s="40" t="b">
        <f t="shared" si="2"/>
        <v>1</v>
      </c>
      <c r="J24" s="40" t="b">
        <f t="shared" si="3"/>
        <v>0</v>
      </c>
      <c r="K24" s="40">
        <f t="shared" si="4"/>
        <v>1</v>
      </c>
      <c r="L24" s="40">
        <f t="shared" si="5"/>
        <v>0</v>
      </c>
    </row>
    <row r="37" spans="9:9" x14ac:dyDescent="0.2">
      <c r="I37" s="40" t="b">
        <v>1</v>
      </c>
    </row>
    <row r="38" spans="9:9" x14ac:dyDescent="0.2">
      <c r="I38" s="40" t="b">
        <v>0</v>
      </c>
    </row>
    <row r="39" spans="9:9" x14ac:dyDescent="0.2">
      <c r="I39" s="40" t="b">
        <v>1</v>
      </c>
    </row>
    <row r="40" spans="9:9" x14ac:dyDescent="0.2">
      <c r="I40" s="40" t="b">
        <v>0</v>
      </c>
    </row>
    <row r="41" spans="9:9" x14ac:dyDescent="0.2">
      <c r="I41" s="40" t="b">
        <v>0</v>
      </c>
    </row>
    <row r="42" spans="9:9" x14ac:dyDescent="0.2">
      <c r="I42" s="40" t="b">
        <v>0</v>
      </c>
    </row>
    <row r="43" spans="9:9" x14ac:dyDescent="0.2">
      <c r="I43" s="40" t="b">
        <v>0</v>
      </c>
    </row>
    <row r="44" spans="9:9" x14ac:dyDescent="0.2">
      <c r="I44" s="40" t="b">
        <v>0</v>
      </c>
    </row>
    <row r="45" spans="9:9" x14ac:dyDescent="0.2">
      <c r="I45" s="40" t="b">
        <v>0</v>
      </c>
    </row>
    <row r="46" spans="9:9" x14ac:dyDescent="0.2">
      <c r="I46" s="40" t="b">
        <v>0</v>
      </c>
    </row>
    <row r="47" spans="9:9" x14ac:dyDescent="0.2">
      <c r="I47" s="40" t="b">
        <v>1</v>
      </c>
    </row>
    <row r="48" spans="9:9" x14ac:dyDescent="0.2">
      <c r="I48" s="40" t="b">
        <v>0</v>
      </c>
    </row>
    <row r="49" spans="9:9" x14ac:dyDescent="0.2">
      <c r="I49" s="40" t="b">
        <v>0</v>
      </c>
    </row>
    <row r="50" spans="9:9" x14ac:dyDescent="0.2">
      <c r="I50" s="40" t="b">
        <v>0</v>
      </c>
    </row>
    <row r="51" spans="9:9" x14ac:dyDescent="0.2">
      <c r="I51" s="40" t="b">
        <v>1</v>
      </c>
    </row>
    <row r="52" spans="9:9" x14ac:dyDescent="0.2">
      <c r="I52" s="40" t="b">
        <v>0</v>
      </c>
    </row>
    <row r="53" spans="9:9" x14ac:dyDescent="0.2">
      <c r="I53" s="40" t="b">
        <v>1</v>
      </c>
    </row>
    <row r="54" spans="9:9" x14ac:dyDescent="0.2">
      <c r="I54" s="40" t="b">
        <v>1</v>
      </c>
    </row>
    <row r="55" spans="9:9" x14ac:dyDescent="0.2">
      <c r="I55" s="40" t="b">
        <v>0</v>
      </c>
    </row>
    <row r="56" spans="9:9" x14ac:dyDescent="0.2">
      <c r="I56" s="40" t="b">
        <v>0</v>
      </c>
    </row>
    <row r="57" spans="9:9" x14ac:dyDescent="0.2">
      <c r="I57" s="40" t="b">
        <v>0</v>
      </c>
    </row>
    <row r="58" spans="9:9" x14ac:dyDescent="0.2">
      <c r="I58" s="40" t="b">
        <v>1</v>
      </c>
    </row>
    <row r="59" spans="9:9" x14ac:dyDescent="0.2">
      <c r="I59" s="40" t="b">
        <v>1</v>
      </c>
    </row>
    <row r="60" spans="9:9" x14ac:dyDescent="0.2">
      <c r="I60" s="40" t="b">
        <v>0</v>
      </c>
    </row>
    <row r="61" spans="9:9" x14ac:dyDescent="0.2">
      <c r="I61" s="40" t="b">
        <v>0</v>
      </c>
    </row>
    <row r="62" spans="9:9" x14ac:dyDescent="0.2">
      <c r="I62" s="40" t="b">
        <v>0</v>
      </c>
    </row>
    <row r="63" spans="9:9" x14ac:dyDescent="0.2">
      <c r="I63" s="40" t="b">
        <v>0</v>
      </c>
    </row>
    <row r="64" spans="9:9" x14ac:dyDescent="0.2">
      <c r="I64" s="40" t="b">
        <v>0</v>
      </c>
    </row>
    <row r="65" spans="9:9" x14ac:dyDescent="0.2">
      <c r="I65" s="40" t="b">
        <v>1</v>
      </c>
    </row>
    <row r="66" spans="9:9" x14ac:dyDescent="0.2">
      <c r="I66" s="40" t="b">
        <v>0</v>
      </c>
    </row>
    <row r="67" spans="9:9" x14ac:dyDescent="0.2">
      <c r="I67" s="40" t="b">
        <v>1</v>
      </c>
    </row>
    <row r="68" spans="9:9" x14ac:dyDescent="0.2">
      <c r="I68" s="40" t="b">
        <v>0</v>
      </c>
    </row>
    <row r="69" spans="9:9" x14ac:dyDescent="0.2">
      <c r="I69" s="40" t="b">
        <v>1</v>
      </c>
    </row>
    <row r="70" spans="9:9" x14ac:dyDescent="0.2">
      <c r="I70" s="40" t="b">
        <v>0</v>
      </c>
    </row>
    <row r="71" spans="9:9" x14ac:dyDescent="0.2">
      <c r="I71" s="40" t="b">
        <v>0</v>
      </c>
    </row>
    <row r="72" spans="9:9" x14ac:dyDescent="0.2">
      <c r="I72" s="40" t="b">
        <v>1</v>
      </c>
    </row>
    <row r="73" spans="9:9" x14ac:dyDescent="0.2">
      <c r="I73" s="40" t="b">
        <v>0</v>
      </c>
    </row>
    <row r="74" spans="9:9" x14ac:dyDescent="0.2">
      <c r="I74" s="40" t="b">
        <v>0</v>
      </c>
    </row>
    <row r="75" spans="9:9" x14ac:dyDescent="0.2">
      <c r="I75" s="40" t="b">
        <v>0</v>
      </c>
    </row>
    <row r="76" spans="9:9" x14ac:dyDescent="0.2">
      <c r="I76" s="40" t="b">
        <v>0</v>
      </c>
    </row>
    <row r="77" spans="9:9" x14ac:dyDescent="0.2">
      <c r="I77" s="40" t="b">
        <v>0</v>
      </c>
    </row>
    <row r="78" spans="9:9" x14ac:dyDescent="0.2">
      <c r="I78" s="40" t="b">
        <v>0</v>
      </c>
    </row>
    <row r="79" spans="9:9" x14ac:dyDescent="0.2">
      <c r="I79" s="40" t="b">
        <v>1</v>
      </c>
    </row>
    <row r="80" spans="9:9" x14ac:dyDescent="0.2">
      <c r="I80" s="40" t="b">
        <v>1</v>
      </c>
    </row>
    <row r="81" spans="9:9" x14ac:dyDescent="0.2">
      <c r="I81" s="40" t="b">
        <v>0</v>
      </c>
    </row>
    <row r="82" spans="9:9" x14ac:dyDescent="0.2">
      <c r="I82" s="40" t="b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K25"/>
  <sheetViews>
    <sheetView showGridLines="0" workbookViewId="0">
      <selection activeCell="H8" sqref="H8"/>
    </sheetView>
  </sheetViews>
  <sheetFormatPr defaultRowHeight="14.25" x14ac:dyDescent="0.2"/>
  <cols>
    <col min="1" max="1" width="3.42578125" style="74" bestFit="1" customWidth="1"/>
    <col min="2" max="2" width="36.7109375" style="74" bestFit="1" customWidth="1"/>
    <col min="3" max="3" width="7.7109375" style="74" bestFit="1" customWidth="1"/>
    <col min="4" max="4" width="13.7109375" style="74" customWidth="1"/>
    <col min="5" max="5" width="23.42578125" style="74" bestFit="1" customWidth="1"/>
    <col min="6" max="6" width="8.5703125" style="74" customWidth="1"/>
    <col min="7" max="7" width="7.28515625" style="74" bestFit="1" customWidth="1"/>
    <col min="8" max="8" width="25.85546875" style="74" bestFit="1" customWidth="1"/>
    <col min="9" max="10" width="9.140625" style="74"/>
    <col min="11" max="11" width="15.7109375" style="74" bestFit="1" customWidth="1"/>
    <col min="12" max="16384" width="9.140625" style="74"/>
  </cols>
  <sheetData>
    <row r="1" spans="1:11" ht="15" x14ac:dyDescent="0.2">
      <c r="A1" s="71" t="s">
        <v>367</v>
      </c>
      <c r="B1" s="71" t="s">
        <v>397</v>
      </c>
      <c r="C1" s="71" t="s">
        <v>398</v>
      </c>
      <c r="D1" s="71" t="s">
        <v>399</v>
      </c>
      <c r="E1" s="75" t="s">
        <v>400</v>
      </c>
      <c r="G1" s="71" t="s">
        <v>401</v>
      </c>
      <c r="H1" s="71" t="s">
        <v>369</v>
      </c>
    </row>
    <row r="2" spans="1:11" x14ac:dyDescent="0.2">
      <c r="A2" s="76">
        <v>1</v>
      </c>
      <c r="B2" s="76" t="s">
        <v>371</v>
      </c>
      <c r="C2" s="72" t="s">
        <v>402</v>
      </c>
      <c r="D2" s="76">
        <v>55000</v>
      </c>
      <c r="E2" s="77">
        <f>D2*VLOOKUP(C2,$G$2:$H$5,2,0)</f>
        <v>33000</v>
      </c>
      <c r="G2" s="76" t="s">
        <v>403</v>
      </c>
      <c r="H2" s="72">
        <v>0.8</v>
      </c>
    </row>
    <row r="3" spans="1:11" x14ac:dyDescent="0.2">
      <c r="A3" s="76">
        <v>2</v>
      </c>
      <c r="B3" s="76" t="s">
        <v>404</v>
      </c>
      <c r="C3" s="72" t="s">
        <v>403</v>
      </c>
      <c r="D3" s="76">
        <v>42000</v>
      </c>
      <c r="E3" s="77">
        <f t="shared" ref="E3:E24" si="0">D3*VLOOKUP(C3,$G$2:$H$5,2,0)</f>
        <v>33600</v>
      </c>
      <c r="G3" s="76" t="s">
        <v>402</v>
      </c>
      <c r="H3" s="72">
        <v>0.6</v>
      </c>
    </row>
    <row r="4" spans="1:11" x14ac:dyDescent="0.2">
      <c r="A4" s="76">
        <v>3</v>
      </c>
      <c r="B4" s="76" t="s">
        <v>373</v>
      </c>
      <c r="C4" s="72" t="s">
        <v>402</v>
      </c>
      <c r="D4" s="76">
        <v>45000</v>
      </c>
      <c r="E4" s="77">
        <f t="shared" si="0"/>
        <v>27000</v>
      </c>
      <c r="G4" s="76" t="s">
        <v>405</v>
      </c>
      <c r="H4" s="72">
        <v>0.4</v>
      </c>
    </row>
    <row r="5" spans="1:11" x14ac:dyDescent="0.2">
      <c r="A5" s="76">
        <v>4</v>
      </c>
      <c r="B5" s="76" t="s">
        <v>375</v>
      </c>
      <c r="C5" s="72" t="s">
        <v>406</v>
      </c>
      <c r="D5" s="76">
        <v>65000</v>
      </c>
      <c r="E5" s="77" t="e">
        <f t="shared" si="0"/>
        <v>#N/A</v>
      </c>
      <c r="G5" s="76" t="s">
        <v>407</v>
      </c>
      <c r="H5" s="72" t="s">
        <v>408</v>
      </c>
    </row>
    <row r="6" spans="1:11" x14ac:dyDescent="0.2">
      <c r="A6" s="76">
        <v>5</v>
      </c>
      <c r="B6" s="76" t="s">
        <v>409</v>
      </c>
      <c r="C6" s="72" t="s">
        <v>407</v>
      </c>
      <c r="D6" s="76">
        <v>70000</v>
      </c>
      <c r="E6" s="77" t="e">
        <f t="shared" si="0"/>
        <v>#VALUE!</v>
      </c>
    </row>
    <row r="7" spans="1:11" ht="15" x14ac:dyDescent="0.2">
      <c r="A7" s="76">
        <v>6</v>
      </c>
      <c r="B7" s="76" t="s">
        <v>377</v>
      </c>
      <c r="C7" s="72" t="s">
        <v>405</v>
      </c>
      <c r="D7" s="76">
        <v>75000</v>
      </c>
      <c r="E7" s="77">
        <f t="shared" si="0"/>
        <v>30000</v>
      </c>
      <c r="H7" s="75" t="s">
        <v>410</v>
      </c>
      <c r="K7" s="74" t="s">
        <v>503</v>
      </c>
    </row>
    <row r="8" spans="1:11" ht="15" x14ac:dyDescent="0.25">
      <c r="A8" s="76">
        <v>7</v>
      </c>
      <c r="B8" s="76" t="s">
        <v>378</v>
      </c>
      <c r="C8" s="72" t="s">
        <v>403</v>
      </c>
      <c r="D8" s="76">
        <v>33000</v>
      </c>
      <c r="E8" s="77">
        <f t="shared" si="0"/>
        <v>26400</v>
      </c>
      <c r="H8" s="77">
        <f t="array" ref="H8">SUM(IFERROR(Премия,""))</f>
        <v>437600</v>
      </c>
      <c r="I8" s="37">
        <v>437600</v>
      </c>
      <c r="K8" s="77">
        <f t="array" ref="K8">SUM(IF(ISERROR(Премия),"",Премия))</f>
        <v>437600</v>
      </c>
    </row>
    <row r="9" spans="1:11" x14ac:dyDescent="0.2">
      <c r="A9" s="76">
        <v>8</v>
      </c>
      <c r="B9" s="76" t="s">
        <v>380</v>
      </c>
      <c r="C9" s="72" t="s">
        <v>405</v>
      </c>
      <c r="D9" s="76">
        <v>45000</v>
      </c>
      <c r="E9" s="77">
        <f t="shared" si="0"/>
        <v>18000</v>
      </c>
    </row>
    <row r="10" spans="1:11" ht="15" x14ac:dyDescent="0.2">
      <c r="A10" s="76">
        <v>9</v>
      </c>
      <c r="B10" s="76" t="s">
        <v>382</v>
      </c>
      <c r="C10" s="72" t="s">
        <v>411</v>
      </c>
      <c r="D10" s="76">
        <v>50000</v>
      </c>
      <c r="E10" s="77" t="e">
        <f t="shared" si="0"/>
        <v>#N/A</v>
      </c>
      <c r="H10" s="75" t="s">
        <v>423</v>
      </c>
    </row>
    <row r="11" spans="1:11" ht="15" x14ac:dyDescent="0.25">
      <c r="A11" s="76">
        <v>10</v>
      </c>
      <c r="B11" s="76" t="s">
        <v>383</v>
      </c>
      <c r="C11" s="72" t="s">
        <v>405</v>
      </c>
      <c r="D11" s="76">
        <v>60000</v>
      </c>
      <c r="E11" s="77">
        <f t="shared" si="0"/>
        <v>24000</v>
      </c>
      <c r="H11" s="77">
        <f t="array" ref="H11">MIN(IFERROR(Премия,""))</f>
        <v>16000</v>
      </c>
      <c r="I11" s="37">
        <v>16000</v>
      </c>
    </row>
    <row r="12" spans="1:11" x14ac:dyDescent="0.2">
      <c r="A12" s="76">
        <v>11</v>
      </c>
      <c r="B12" s="76" t="s">
        <v>384</v>
      </c>
      <c r="C12" s="72" t="s">
        <v>402</v>
      </c>
      <c r="D12" s="76">
        <v>48000</v>
      </c>
      <c r="E12" s="77">
        <f t="shared" si="0"/>
        <v>28800</v>
      </c>
    </row>
    <row r="13" spans="1:11" ht="15" x14ac:dyDescent="0.2">
      <c r="A13" s="76">
        <v>12</v>
      </c>
      <c r="B13" s="76" t="s">
        <v>385</v>
      </c>
      <c r="C13" s="72" t="s">
        <v>403</v>
      </c>
      <c r="D13" s="76">
        <v>35000</v>
      </c>
      <c r="E13" s="77">
        <f t="shared" si="0"/>
        <v>28000</v>
      </c>
      <c r="H13" s="75" t="s">
        <v>424</v>
      </c>
    </row>
    <row r="14" spans="1:11" ht="15" x14ac:dyDescent="0.25">
      <c r="A14" s="76">
        <v>13</v>
      </c>
      <c r="B14" s="76" t="s">
        <v>386</v>
      </c>
      <c r="C14" s="72" t="s">
        <v>405</v>
      </c>
      <c r="D14" s="76">
        <v>40000</v>
      </c>
      <c r="E14" s="77">
        <f t="shared" si="0"/>
        <v>16000</v>
      </c>
      <c r="H14" s="77">
        <f t="array" ref="H14">MAX(IFERROR(Премия,""))</f>
        <v>33600</v>
      </c>
      <c r="I14" s="37">
        <v>33600</v>
      </c>
    </row>
    <row r="15" spans="1:11" x14ac:dyDescent="0.2">
      <c r="A15" s="76">
        <v>14</v>
      </c>
      <c r="B15" s="76" t="s">
        <v>387</v>
      </c>
      <c r="C15" s="72" t="s">
        <v>411</v>
      </c>
      <c r="D15" s="76">
        <v>55000</v>
      </c>
      <c r="E15" s="77" t="e">
        <f t="shared" si="0"/>
        <v>#N/A</v>
      </c>
    </row>
    <row r="16" spans="1:11" x14ac:dyDescent="0.2">
      <c r="A16" s="76">
        <v>15</v>
      </c>
      <c r="B16" s="76" t="s">
        <v>388</v>
      </c>
      <c r="C16" s="72" t="s">
        <v>402</v>
      </c>
      <c r="D16" s="76">
        <v>36000</v>
      </c>
      <c r="E16" s="77">
        <f t="shared" si="0"/>
        <v>21600</v>
      </c>
    </row>
    <row r="17" spans="1:5" x14ac:dyDescent="0.2">
      <c r="A17" s="76">
        <v>16</v>
      </c>
      <c r="B17" s="76" t="s">
        <v>389</v>
      </c>
      <c r="C17" s="72" t="s">
        <v>407</v>
      </c>
      <c r="D17" s="76">
        <v>58000</v>
      </c>
      <c r="E17" s="77" t="e">
        <f t="shared" si="0"/>
        <v>#VALUE!</v>
      </c>
    </row>
    <row r="18" spans="1:5" x14ac:dyDescent="0.2">
      <c r="A18" s="76">
        <v>17</v>
      </c>
      <c r="B18" s="76" t="s">
        <v>390</v>
      </c>
      <c r="C18" s="72" t="s">
        <v>402</v>
      </c>
      <c r="D18" s="76">
        <v>49000</v>
      </c>
      <c r="E18" s="77">
        <f t="shared" si="0"/>
        <v>29400</v>
      </c>
    </row>
    <row r="19" spans="1:5" x14ac:dyDescent="0.2">
      <c r="A19" s="76">
        <v>18</v>
      </c>
      <c r="B19" s="76" t="s">
        <v>391</v>
      </c>
      <c r="C19" s="72" t="s">
        <v>402</v>
      </c>
      <c r="D19" s="76">
        <v>55000</v>
      </c>
      <c r="E19" s="77">
        <f t="shared" si="0"/>
        <v>33000</v>
      </c>
    </row>
    <row r="20" spans="1:5" x14ac:dyDescent="0.2">
      <c r="A20" s="76">
        <v>19</v>
      </c>
      <c r="B20" s="76" t="s">
        <v>392</v>
      </c>
      <c r="C20" s="72" t="s">
        <v>407</v>
      </c>
      <c r="D20" s="76">
        <v>66000</v>
      </c>
      <c r="E20" s="77" t="e">
        <f t="shared" si="0"/>
        <v>#VALUE!</v>
      </c>
    </row>
    <row r="21" spans="1:5" x14ac:dyDescent="0.2">
      <c r="A21" s="76">
        <v>20</v>
      </c>
      <c r="B21" s="76" t="s">
        <v>393</v>
      </c>
      <c r="C21" s="72" t="s">
        <v>405</v>
      </c>
      <c r="D21" s="76">
        <v>52000</v>
      </c>
      <c r="E21" s="77">
        <f t="shared" si="0"/>
        <v>20800</v>
      </c>
    </row>
    <row r="22" spans="1:5" x14ac:dyDescent="0.2">
      <c r="A22" s="76">
        <v>21</v>
      </c>
      <c r="B22" s="76" t="s">
        <v>394</v>
      </c>
      <c r="C22" s="72" t="s">
        <v>405</v>
      </c>
      <c r="D22" s="76">
        <v>44000</v>
      </c>
      <c r="E22" s="77">
        <f t="shared" si="0"/>
        <v>17600</v>
      </c>
    </row>
    <row r="23" spans="1:5" x14ac:dyDescent="0.2">
      <c r="A23" s="76">
        <v>22</v>
      </c>
      <c r="B23" s="76" t="s">
        <v>395</v>
      </c>
      <c r="C23" s="72" t="s">
        <v>402</v>
      </c>
      <c r="D23" s="76">
        <v>30000</v>
      </c>
      <c r="E23" s="77">
        <f t="shared" si="0"/>
        <v>18000</v>
      </c>
    </row>
    <row r="24" spans="1:5" x14ac:dyDescent="0.2">
      <c r="A24" s="76">
        <v>23</v>
      </c>
      <c r="B24" s="76" t="s">
        <v>396</v>
      </c>
      <c r="C24" s="72" t="s">
        <v>402</v>
      </c>
      <c r="D24" s="76">
        <v>54000</v>
      </c>
      <c r="E24" s="77">
        <f t="shared" si="0"/>
        <v>32400</v>
      </c>
    </row>
    <row r="25" spans="1:5" x14ac:dyDescent="0.2">
      <c r="A25" s="78"/>
    </row>
  </sheetData>
  <pageMargins left="0.75" right="0.75" top="1" bottom="1" header="0.5" footer="0.5"/>
  <pageSetup paperSize="9" orientation="landscape" horizontalDpi="180" verticalDpi="18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75" zoomScaleNormal="175" workbookViewId="0">
      <selection activeCell="K29" sqref="K29:K35"/>
    </sheetView>
  </sheetViews>
  <sheetFormatPr defaultColWidth="5.28515625" defaultRowHeight="12.75" x14ac:dyDescent="0.2"/>
  <cols>
    <col min="12" max="12" width="10" customWidth="1"/>
    <col min="13" max="13" width="7.28515625" bestFit="1" customWidth="1"/>
    <col min="15" max="15" width="10.28515625" bestFit="1" customWidth="1"/>
  </cols>
  <sheetData>
    <row r="1" spans="1:19" x14ac:dyDescent="0.2">
      <c r="L1" t="s">
        <v>36</v>
      </c>
    </row>
    <row r="2" spans="1:19" x14ac:dyDescent="0.2">
      <c r="C2" t="s">
        <v>509</v>
      </c>
      <c r="L2" t="s">
        <v>32</v>
      </c>
    </row>
    <row r="3" spans="1:19" x14ac:dyDescent="0.2">
      <c r="F3">
        <v>240</v>
      </c>
    </row>
    <row r="4" spans="1:19" x14ac:dyDescent="0.2">
      <c r="F4">
        <v>230</v>
      </c>
    </row>
    <row r="5" spans="1:19" x14ac:dyDescent="0.2">
      <c r="F5">
        <v>220</v>
      </c>
    </row>
    <row r="6" spans="1:19" x14ac:dyDescent="0.2">
      <c r="F6">
        <v>210</v>
      </c>
      <c r="L6" t="s">
        <v>505</v>
      </c>
      <c r="M6">
        <v>50000</v>
      </c>
    </row>
    <row r="7" spans="1:19" x14ac:dyDescent="0.2">
      <c r="F7">
        <v>200</v>
      </c>
      <c r="L7" t="s">
        <v>508</v>
      </c>
      <c r="M7">
        <v>0</v>
      </c>
    </row>
    <row r="8" spans="1:19" x14ac:dyDescent="0.2">
      <c r="F8">
        <v>190</v>
      </c>
      <c r="L8" t="s">
        <v>507</v>
      </c>
      <c r="M8">
        <v>100000</v>
      </c>
    </row>
    <row r="9" spans="1:19" x14ac:dyDescent="0.2">
      <c r="F9">
        <v>180</v>
      </c>
    </row>
    <row r="10" spans="1:19" x14ac:dyDescent="0.2">
      <c r="F10">
        <v>170</v>
      </c>
    </row>
    <row r="12" spans="1:19" x14ac:dyDescent="0.2">
      <c r="L12" t="s">
        <v>506</v>
      </c>
    </row>
    <row r="13" spans="1:19" x14ac:dyDescent="0.2">
      <c r="A13" t="s">
        <v>504</v>
      </c>
    </row>
    <row r="14" spans="1:19" x14ac:dyDescent="0.2">
      <c r="N14" s="126"/>
      <c r="O14" s="126"/>
      <c r="P14" s="127">
        <v>3</v>
      </c>
      <c r="Q14" s="126"/>
      <c r="R14" s="126"/>
      <c r="S14" s="126"/>
    </row>
    <row r="15" spans="1:19" x14ac:dyDescent="0.2">
      <c r="L15" s="127"/>
    </row>
    <row r="16" spans="1:19" ht="13.5" thickBot="1" x14ac:dyDescent="0.25">
      <c r="C16" s="127"/>
    </row>
    <row r="17" spans="5:14" x14ac:dyDescent="0.2">
      <c r="H17" s="131">
        <v>4</v>
      </c>
    </row>
    <row r="18" spans="5:14" x14ac:dyDescent="0.2">
      <c r="E18" s="128"/>
      <c r="F18" s="125"/>
      <c r="G18" s="125"/>
      <c r="H18" s="132"/>
      <c r="I18" s="125"/>
      <c r="J18" s="125"/>
      <c r="N18" s="126"/>
    </row>
    <row r="19" spans="5:14" ht="13.5" thickBot="1" x14ac:dyDescent="0.25">
      <c r="E19" s="128"/>
      <c r="F19" s="125"/>
      <c r="G19" s="125"/>
      <c r="H19" s="132"/>
      <c r="I19" s="125"/>
      <c r="J19" s="125"/>
      <c r="N19" s="127">
        <v>2</v>
      </c>
    </row>
    <row r="20" spans="5:14" ht="13.5" thickBot="1" x14ac:dyDescent="0.25">
      <c r="E20" s="129"/>
      <c r="F20" s="130"/>
      <c r="G20" s="130"/>
      <c r="H20" s="133"/>
      <c r="I20" s="125"/>
      <c r="J20" s="125"/>
      <c r="N20" s="126"/>
    </row>
    <row r="21" spans="5:14" x14ac:dyDescent="0.2">
      <c r="E21" s="128"/>
      <c r="F21" s="125"/>
      <c r="G21" s="125"/>
      <c r="H21" s="125"/>
      <c r="I21" s="125"/>
      <c r="J21" s="125"/>
      <c r="N21" s="126"/>
    </row>
    <row r="22" spans="5:14" x14ac:dyDescent="0.2">
      <c r="E22" s="128"/>
      <c r="F22" s="125"/>
      <c r="G22" s="125"/>
      <c r="H22" s="125"/>
      <c r="I22" s="125"/>
      <c r="J22" s="125"/>
      <c r="N22" s="126"/>
    </row>
    <row r="23" spans="5:14" x14ac:dyDescent="0.2">
      <c r="E23" s="128"/>
      <c r="F23" s="125"/>
      <c r="G23" s="125"/>
      <c r="H23" s="125"/>
      <c r="I23" s="125"/>
      <c r="J23" s="125"/>
      <c r="N23" s="126"/>
    </row>
    <row r="24" spans="5:14" x14ac:dyDescent="0.2">
      <c r="E24" s="128"/>
      <c r="F24" s="125"/>
      <c r="G24" s="125"/>
      <c r="H24" s="125"/>
      <c r="I24" s="125"/>
      <c r="J24" s="125"/>
      <c r="N24" s="126"/>
    </row>
    <row r="25" spans="5:14" x14ac:dyDescent="0.2">
      <c r="E25" s="128"/>
      <c r="F25" s="125"/>
      <c r="G25" s="125"/>
      <c r="H25" s="125"/>
      <c r="I25" s="125"/>
      <c r="J25" s="125"/>
    </row>
    <row r="27" spans="5:14" ht="13.5" thickBot="1" x14ac:dyDescent="0.25"/>
    <row r="28" spans="5:14" x14ac:dyDescent="0.2">
      <c r="F28" s="140"/>
      <c r="G28" s="140"/>
      <c r="H28" s="141">
        <v>3</v>
      </c>
      <c r="I28" s="140"/>
      <c r="J28" s="140"/>
      <c r="K28" s="140"/>
    </row>
    <row r="29" spans="5:14" x14ac:dyDescent="0.2">
      <c r="F29" s="134"/>
      <c r="G29" s="134"/>
      <c r="H29" s="137"/>
      <c r="I29" s="134"/>
      <c r="J29" s="134"/>
      <c r="K29" s="135"/>
    </row>
    <row r="30" spans="5:14" ht="13.5" thickBot="1" x14ac:dyDescent="0.25">
      <c r="F30" s="134"/>
      <c r="G30" s="134"/>
      <c r="H30" s="137"/>
      <c r="I30" s="134"/>
      <c r="J30" s="134"/>
      <c r="K30" s="135"/>
    </row>
    <row r="31" spans="5:14" ht="13.5" thickBot="1" x14ac:dyDescent="0.25">
      <c r="F31" s="134"/>
      <c r="G31" s="134"/>
      <c r="H31" s="139"/>
      <c r="I31" s="130"/>
      <c r="J31" s="130"/>
      <c r="K31" s="136">
        <v>3</v>
      </c>
    </row>
    <row r="32" spans="5:14" x14ac:dyDescent="0.2">
      <c r="F32" s="134"/>
      <c r="G32" s="134"/>
      <c r="H32" s="138"/>
      <c r="I32" s="134"/>
      <c r="J32" s="134"/>
      <c r="K32" s="135"/>
    </row>
    <row r="33" spans="6:11" x14ac:dyDescent="0.2">
      <c r="F33" s="134"/>
      <c r="G33" s="134"/>
      <c r="H33" s="138"/>
      <c r="I33" s="134"/>
      <c r="J33" s="134"/>
      <c r="K33" s="135"/>
    </row>
    <row r="34" spans="6:11" x14ac:dyDescent="0.2">
      <c r="F34" s="134"/>
      <c r="G34" s="134"/>
      <c r="H34" s="138"/>
      <c r="I34" s="134"/>
      <c r="J34" s="134"/>
      <c r="K34" s="135"/>
    </row>
    <row r="35" spans="6:11" x14ac:dyDescent="0.2">
      <c r="F35" s="134"/>
      <c r="G35" s="134"/>
      <c r="H35" s="138"/>
      <c r="I35" s="134"/>
      <c r="J35" s="134"/>
      <c r="K35" s="135"/>
    </row>
    <row r="36" spans="6:11" x14ac:dyDescent="0.2">
      <c r="F36" s="134"/>
      <c r="G36" s="134"/>
      <c r="H36" s="138"/>
      <c r="I36" s="134"/>
      <c r="J36" s="134"/>
      <c r="K36" s="13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G32"/>
  <sheetViews>
    <sheetView showGridLines="0" zoomScale="130" zoomScaleNormal="130" workbookViewId="0">
      <selection activeCell="D5" sqref="D5"/>
    </sheetView>
  </sheetViews>
  <sheetFormatPr defaultRowHeight="12.75" x14ac:dyDescent="0.2"/>
  <cols>
    <col min="1" max="1" width="10.5703125" bestFit="1" customWidth="1"/>
    <col min="2" max="4" width="11.28515625" customWidth="1"/>
    <col min="5" max="5" width="5.28515625" customWidth="1"/>
    <col min="6" max="6" width="17.42578125" bestFit="1" customWidth="1"/>
    <col min="7" max="7" width="17" bestFit="1" customWidth="1"/>
    <col min="8" max="8" width="11.28515625" customWidth="1"/>
    <col min="9" max="9" width="11.140625" bestFit="1" customWidth="1"/>
  </cols>
  <sheetData>
    <row r="2" spans="1:7" ht="14.25" x14ac:dyDescent="0.2">
      <c r="A2" s="5" t="s">
        <v>29</v>
      </c>
      <c r="B2" s="13">
        <v>264000</v>
      </c>
      <c r="C2" s="13">
        <v>594000</v>
      </c>
      <c r="D2" s="13">
        <v>432000</v>
      </c>
      <c r="F2" s="11" t="s">
        <v>27</v>
      </c>
      <c r="G2" s="5" t="s">
        <v>33</v>
      </c>
    </row>
    <row r="3" spans="1:7" ht="14.25" x14ac:dyDescent="0.2">
      <c r="A3" s="5" t="s">
        <v>30</v>
      </c>
      <c r="B3" s="13">
        <v>213000</v>
      </c>
      <c r="C3" s="13">
        <v>896500</v>
      </c>
      <c r="D3" s="13">
        <v>121500</v>
      </c>
      <c r="F3" s="11" t="s">
        <v>332</v>
      </c>
      <c r="G3" s="5" t="s">
        <v>26</v>
      </c>
    </row>
    <row r="4" spans="1:7" ht="14.25" x14ac:dyDescent="0.2">
      <c r="A4" s="5" t="s">
        <v>31</v>
      </c>
      <c r="B4" s="13">
        <v>219000</v>
      </c>
      <c r="C4" s="13">
        <v>676500</v>
      </c>
      <c r="D4" s="13">
        <v>549000</v>
      </c>
    </row>
    <row r="5" spans="1:7" ht="14.25" x14ac:dyDescent="0.2">
      <c r="A5" s="5" t="s">
        <v>32</v>
      </c>
      <c r="B5" s="13">
        <v>249000</v>
      </c>
      <c r="C5" s="13">
        <v>742500</v>
      </c>
      <c r="D5" s="13">
        <v>576000</v>
      </c>
      <c r="F5" s="11" t="s">
        <v>28</v>
      </c>
      <c r="G5" s="5">
        <f>VLOOKUP(G2,A2:D13,MATCH(G3,A14:D14,0),0)</f>
        <v>342000</v>
      </c>
    </row>
    <row r="6" spans="1:7" ht="14.25" x14ac:dyDescent="0.2">
      <c r="A6" s="5" t="s">
        <v>33</v>
      </c>
      <c r="B6" s="13">
        <v>264000</v>
      </c>
      <c r="C6" s="13">
        <v>588500</v>
      </c>
      <c r="D6" s="13">
        <v>342000</v>
      </c>
    </row>
    <row r="7" spans="1:7" ht="14.25" x14ac:dyDescent="0.2">
      <c r="A7" s="5" t="s">
        <v>34</v>
      </c>
      <c r="B7" s="13">
        <v>447000</v>
      </c>
      <c r="C7" s="13">
        <v>456500</v>
      </c>
      <c r="D7" s="13">
        <v>409500</v>
      </c>
      <c r="F7" s="11" t="s">
        <v>28</v>
      </c>
      <c r="G7" s="5">
        <f>INDEX(B2:D13,MATCH(G2,A2:A13,0),MATCH(G3,B14:D14,0))</f>
        <v>342000</v>
      </c>
    </row>
    <row r="8" spans="1:7" ht="14.25" x14ac:dyDescent="0.2">
      <c r="A8" s="5" t="s">
        <v>35</v>
      </c>
      <c r="B8" s="13">
        <v>225000</v>
      </c>
      <c r="C8" s="13">
        <v>440000</v>
      </c>
      <c r="D8" s="13">
        <v>553500</v>
      </c>
    </row>
    <row r="9" spans="1:7" ht="14.25" x14ac:dyDescent="0.2">
      <c r="A9" s="5" t="s">
        <v>36</v>
      </c>
      <c r="B9" s="13">
        <v>294000</v>
      </c>
      <c r="C9" s="13">
        <v>946000</v>
      </c>
      <c r="D9" s="13">
        <v>486000</v>
      </c>
    </row>
    <row r="10" spans="1:7" ht="14.25" x14ac:dyDescent="0.2">
      <c r="A10" s="5" t="s">
        <v>37</v>
      </c>
      <c r="B10" s="13">
        <v>300000</v>
      </c>
      <c r="C10" s="13">
        <v>902000</v>
      </c>
      <c r="D10" s="13">
        <v>963000</v>
      </c>
    </row>
    <row r="11" spans="1:7" ht="14.25" x14ac:dyDescent="0.2">
      <c r="A11" s="5" t="s">
        <v>38</v>
      </c>
      <c r="B11" s="13">
        <v>180000</v>
      </c>
      <c r="C11" s="13">
        <v>1138500</v>
      </c>
      <c r="D11" s="13">
        <v>724500</v>
      </c>
    </row>
    <row r="12" spans="1:7" ht="14.25" x14ac:dyDescent="0.2">
      <c r="A12" s="5" t="s">
        <v>39</v>
      </c>
      <c r="B12" s="13">
        <v>687000</v>
      </c>
      <c r="C12" s="13">
        <v>286000</v>
      </c>
      <c r="D12" s="13">
        <v>369000</v>
      </c>
    </row>
    <row r="13" spans="1:7" ht="14.25" x14ac:dyDescent="0.2">
      <c r="A13" s="5" t="s">
        <v>40</v>
      </c>
      <c r="B13" s="13">
        <v>288000</v>
      </c>
      <c r="C13" s="13">
        <v>709500</v>
      </c>
      <c r="D13" s="13">
        <v>715500</v>
      </c>
    </row>
    <row r="14" spans="1:7" ht="30" x14ac:dyDescent="0.2">
      <c r="A14" s="1" t="s">
        <v>27</v>
      </c>
      <c r="B14" s="1" t="s">
        <v>24</v>
      </c>
      <c r="C14" s="1" t="s">
        <v>25</v>
      </c>
      <c r="D14" s="1" t="s">
        <v>26</v>
      </c>
    </row>
    <row r="20" spans="1:4" ht="30" x14ac:dyDescent="0.2">
      <c r="A20" s="1" t="s">
        <v>24</v>
      </c>
      <c r="B20" s="1" t="s">
        <v>25</v>
      </c>
      <c r="C20" s="1" t="s">
        <v>26</v>
      </c>
      <c r="D20" s="1" t="s">
        <v>27</v>
      </c>
    </row>
    <row r="21" spans="1:4" ht="14.25" x14ac:dyDescent="0.2">
      <c r="A21" s="13">
        <v>264000</v>
      </c>
      <c r="B21" s="13">
        <v>594000</v>
      </c>
      <c r="C21" s="13">
        <v>432000</v>
      </c>
      <c r="D21" s="5" t="s">
        <v>29</v>
      </c>
    </row>
    <row r="22" spans="1:4" ht="14.25" x14ac:dyDescent="0.2">
      <c r="A22" s="13">
        <v>213000</v>
      </c>
      <c r="B22" s="13">
        <v>896500</v>
      </c>
      <c r="C22" s="13">
        <v>121500</v>
      </c>
      <c r="D22" s="5" t="s">
        <v>30</v>
      </c>
    </row>
    <row r="23" spans="1:4" ht="14.25" x14ac:dyDescent="0.2">
      <c r="A23" s="13">
        <v>219000</v>
      </c>
      <c r="B23" s="13">
        <v>676500</v>
      </c>
      <c r="C23" s="13">
        <v>549000</v>
      </c>
      <c r="D23" s="5" t="s">
        <v>31</v>
      </c>
    </row>
    <row r="24" spans="1:4" ht="14.25" x14ac:dyDescent="0.2">
      <c r="A24" s="13">
        <v>249000</v>
      </c>
      <c r="B24" s="13">
        <v>742500</v>
      </c>
      <c r="C24" s="13">
        <v>576000</v>
      </c>
      <c r="D24" s="5" t="s">
        <v>32</v>
      </c>
    </row>
    <row r="25" spans="1:4" ht="14.25" x14ac:dyDescent="0.2">
      <c r="A25" s="13">
        <v>264000</v>
      </c>
      <c r="B25" s="13">
        <v>588500</v>
      </c>
      <c r="C25" s="13">
        <v>342000</v>
      </c>
      <c r="D25" s="5" t="s">
        <v>33</v>
      </c>
    </row>
    <row r="26" spans="1:4" ht="14.25" x14ac:dyDescent="0.2">
      <c r="A26" s="13">
        <v>447000</v>
      </c>
      <c r="B26" s="13">
        <v>456500</v>
      </c>
      <c r="C26" s="13">
        <v>409500</v>
      </c>
      <c r="D26" s="5" t="s">
        <v>34</v>
      </c>
    </row>
    <row r="27" spans="1:4" ht="14.25" x14ac:dyDescent="0.2">
      <c r="A27" s="13">
        <v>225000</v>
      </c>
      <c r="B27" s="13">
        <v>440000</v>
      </c>
      <c r="C27" s="13">
        <v>553500</v>
      </c>
      <c r="D27" s="5" t="s">
        <v>35</v>
      </c>
    </row>
    <row r="28" spans="1:4" ht="14.25" x14ac:dyDescent="0.2">
      <c r="A28" s="13">
        <v>294000</v>
      </c>
      <c r="B28" s="13">
        <v>946000</v>
      </c>
      <c r="C28" s="13">
        <v>486000</v>
      </c>
      <c r="D28" s="5" t="s">
        <v>36</v>
      </c>
    </row>
    <row r="29" spans="1:4" ht="14.25" x14ac:dyDescent="0.2">
      <c r="A29" s="13">
        <v>300000</v>
      </c>
      <c r="B29" s="13">
        <v>902000</v>
      </c>
      <c r="C29" s="13">
        <v>963000</v>
      </c>
      <c r="D29" s="5" t="s">
        <v>37</v>
      </c>
    </row>
    <row r="30" spans="1:4" ht="14.25" x14ac:dyDescent="0.2">
      <c r="A30" s="13">
        <v>180000</v>
      </c>
      <c r="B30" s="13">
        <v>1138500</v>
      </c>
      <c r="C30" s="13">
        <v>724500</v>
      </c>
      <c r="D30" s="5" t="s">
        <v>38</v>
      </c>
    </row>
    <row r="31" spans="1:4" ht="14.25" x14ac:dyDescent="0.2">
      <c r="A31" s="13">
        <v>687000</v>
      </c>
      <c r="B31" s="13">
        <v>286000</v>
      </c>
      <c r="C31" s="13">
        <v>369000</v>
      </c>
      <c r="D31" s="5" t="s">
        <v>39</v>
      </c>
    </row>
    <row r="32" spans="1:4" ht="14.25" x14ac:dyDescent="0.2">
      <c r="A32" s="13">
        <v>288000</v>
      </c>
      <c r="B32" s="13">
        <v>709500</v>
      </c>
      <c r="C32" s="13">
        <v>715500</v>
      </c>
      <c r="D32" s="5" t="s">
        <v>40</v>
      </c>
    </row>
  </sheetData>
  <conditionalFormatting sqref="B2:D13">
    <cfRule type="expression" dxfId="23" priority="46">
      <formula>AND($A2=$G$2,B$14=$G$3)</formula>
    </cfRule>
  </conditionalFormatting>
  <conditionalFormatting sqref="A21:C32">
    <cfRule type="expression" dxfId="22" priority="47">
      <formula>AND($D21=$G$2,B$14=$G$3)</formula>
    </cfRule>
  </conditionalFormatting>
  <dataValidations count="2">
    <dataValidation type="list" allowBlank="1" showInputMessage="1" showErrorMessage="1" sqref="G2">
      <formula1>$A$2:$A$13</formula1>
    </dataValidation>
    <dataValidation type="list" allowBlank="1" showInputMessage="1" showErrorMessage="1" sqref="G3">
      <formula1>$B$14:$D$14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35"/>
  <sheetViews>
    <sheetView showGridLines="0" zoomScaleNormal="100" workbookViewId="0">
      <selection activeCell="H5" sqref="H5"/>
    </sheetView>
  </sheetViews>
  <sheetFormatPr defaultRowHeight="14.25" x14ac:dyDescent="0.2"/>
  <cols>
    <col min="1" max="1" width="10" style="7" customWidth="1"/>
    <col min="2" max="2" width="29" style="7" bestFit="1" customWidth="1"/>
    <col min="3" max="3" width="13.7109375" style="7" customWidth="1"/>
    <col min="4" max="4" width="9.140625" style="7" customWidth="1"/>
    <col min="5" max="5" width="14" style="7" customWidth="1"/>
    <col min="6" max="6" width="3.28515625" style="7" customWidth="1"/>
    <col min="7" max="7" width="22.85546875" style="7" bestFit="1" customWidth="1"/>
    <col min="8" max="8" width="16.28515625" style="7" customWidth="1"/>
    <col min="9" max="9" width="10.140625" style="7" customWidth="1"/>
    <col min="10" max="10" width="10.85546875" style="7" customWidth="1"/>
    <col min="11" max="11" width="14" style="7" customWidth="1"/>
    <col min="12" max="16384" width="9.140625" style="7"/>
  </cols>
  <sheetData>
    <row r="1" spans="1:12" ht="30" x14ac:dyDescent="0.2">
      <c r="A1" s="1" t="s">
        <v>428</v>
      </c>
      <c r="B1" s="1" t="s">
        <v>2</v>
      </c>
      <c r="C1" s="1" t="s">
        <v>430</v>
      </c>
      <c r="D1" s="1" t="s">
        <v>429</v>
      </c>
      <c r="E1" s="1" t="s">
        <v>431</v>
      </c>
      <c r="J1" s="1" t="s">
        <v>0</v>
      </c>
      <c r="K1" s="1" t="s">
        <v>1</v>
      </c>
    </row>
    <row r="2" spans="1:12" ht="15" x14ac:dyDescent="0.2">
      <c r="A2" s="3" t="s">
        <v>16</v>
      </c>
      <c r="B2" s="5" t="s">
        <v>3</v>
      </c>
      <c r="C2" s="9">
        <v>32.380000000000003</v>
      </c>
      <c r="D2" s="10">
        <v>10248</v>
      </c>
      <c r="E2" s="8" t="s">
        <v>43</v>
      </c>
      <c r="F2" s="79"/>
      <c r="G2" s="6" t="s">
        <v>0</v>
      </c>
      <c r="H2" s="5" t="s">
        <v>16</v>
      </c>
      <c r="I2" s="79"/>
      <c r="J2" s="3" t="s">
        <v>41</v>
      </c>
      <c r="K2" s="8" t="s">
        <v>44</v>
      </c>
    </row>
    <row r="3" spans="1:12" ht="15" x14ac:dyDescent="0.2">
      <c r="A3" s="3" t="s">
        <v>16</v>
      </c>
      <c r="B3" s="5" t="s">
        <v>4</v>
      </c>
      <c r="C3" s="9">
        <v>11.61</v>
      </c>
      <c r="D3" s="10">
        <v>10249</v>
      </c>
      <c r="E3" s="8" t="s">
        <v>44</v>
      </c>
      <c r="F3" s="79"/>
      <c r="G3" s="6" t="s">
        <v>1</v>
      </c>
      <c r="H3" s="5" t="s">
        <v>45</v>
      </c>
      <c r="I3" s="43"/>
      <c r="J3" s="3" t="s">
        <v>42</v>
      </c>
      <c r="K3" s="8" t="s">
        <v>45</v>
      </c>
    </row>
    <row r="4" spans="1:12" x14ac:dyDescent="0.2">
      <c r="A4" s="3" t="s">
        <v>5</v>
      </c>
      <c r="B4" s="5" t="s">
        <v>6</v>
      </c>
      <c r="C4" s="9">
        <v>65.83</v>
      </c>
      <c r="D4" s="10">
        <v>10250</v>
      </c>
      <c r="E4" s="8" t="s">
        <v>43</v>
      </c>
      <c r="F4" s="79"/>
      <c r="I4" s="43"/>
      <c r="J4" s="3" t="s">
        <v>5</v>
      </c>
      <c r="K4" s="8" t="s">
        <v>47</v>
      </c>
    </row>
    <row r="5" spans="1:12" ht="15" x14ac:dyDescent="0.2">
      <c r="A5" s="3" t="s">
        <v>5</v>
      </c>
      <c r="B5" s="5" t="s">
        <v>7</v>
      </c>
      <c r="C5" s="9">
        <v>41.34</v>
      </c>
      <c r="D5" s="10">
        <v>10251</v>
      </c>
      <c r="E5" s="8" t="s">
        <v>44</v>
      </c>
      <c r="F5" s="79"/>
      <c r="G5" s="42" t="s">
        <v>429</v>
      </c>
      <c r="H5" s="5">
        <f t="array" ref="H5">INDEX(база,MATCH(H2&amp;H3,Код_клиента&amp;Код_сотрудника,0),MATCH(G5,шапка,0))</f>
        <v>10260</v>
      </c>
      <c r="I5" s="43"/>
      <c r="J5" s="3" t="s">
        <v>16</v>
      </c>
      <c r="K5" s="8" t="s">
        <v>46</v>
      </c>
    </row>
    <row r="6" spans="1:12" x14ac:dyDescent="0.2">
      <c r="A6" s="3" t="s">
        <v>5</v>
      </c>
      <c r="B6" s="5" t="s">
        <v>8</v>
      </c>
      <c r="C6" s="9">
        <v>51.3</v>
      </c>
      <c r="D6" s="10">
        <v>10252</v>
      </c>
      <c r="E6" s="8" t="s">
        <v>45</v>
      </c>
      <c r="F6" s="79"/>
      <c r="I6" s="79"/>
      <c r="J6" s="3" t="s">
        <v>11</v>
      </c>
      <c r="K6" s="8" t="s">
        <v>43</v>
      </c>
    </row>
    <row r="7" spans="1:12" ht="15" x14ac:dyDescent="0.2">
      <c r="A7" s="3" t="s">
        <v>5</v>
      </c>
      <c r="B7" s="5" t="s">
        <v>6</v>
      </c>
      <c r="C7" s="9">
        <v>58.17</v>
      </c>
      <c r="D7" s="10">
        <v>10253</v>
      </c>
      <c r="E7" s="8" t="s">
        <v>47</v>
      </c>
      <c r="F7" s="79"/>
      <c r="G7" s="6" t="s">
        <v>430</v>
      </c>
      <c r="H7" s="5"/>
      <c r="I7" s="79"/>
      <c r="J7" s="80"/>
      <c r="K7" s="43"/>
      <c r="L7" s="43"/>
    </row>
    <row r="8" spans="1:12" x14ac:dyDescent="0.2">
      <c r="A8" s="3" t="s">
        <v>41</v>
      </c>
      <c r="B8" s="5" t="s">
        <v>9</v>
      </c>
      <c r="C8" s="9">
        <v>22.98</v>
      </c>
      <c r="D8" s="10">
        <v>10254</v>
      </c>
      <c r="E8" s="8" t="s">
        <v>43</v>
      </c>
      <c r="F8" s="79"/>
      <c r="I8" s="79"/>
      <c r="J8" s="25" t="s">
        <v>11</v>
      </c>
      <c r="K8" s="26" t="s">
        <v>47</v>
      </c>
      <c r="L8" s="43"/>
    </row>
    <row r="9" spans="1:12" ht="15" x14ac:dyDescent="0.2">
      <c r="A9" s="3" t="s">
        <v>41</v>
      </c>
      <c r="B9" s="5" t="s">
        <v>10</v>
      </c>
      <c r="C9" s="9">
        <v>148.33000000000001</v>
      </c>
      <c r="D9" s="10">
        <v>10255</v>
      </c>
      <c r="E9" s="8" t="s">
        <v>44</v>
      </c>
      <c r="F9" s="79"/>
      <c r="G9" s="6"/>
      <c r="H9" s="5"/>
      <c r="I9" s="79"/>
      <c r="J9" s="80"/>
      <c r="K9" s="43"/>
      <c r="L9" s="43"/>
    </row>
    <row r="10" spans="1:12" x14ac:dyDescent="0.2">
      <c r="A10" s="3" t="s">
        <v>11</v>
      </c>
      <c r="B10" s="5" t="s">
        <v>12</v>
      </c>
      <c r="C10" s="9">
        <v>13.97</v>
      </c>
      <c r="D10" s="10">
        <v>10256</v>
      </c>
      <c r="E10" s="8" t="s">
        <v>43</v>
      </c>
      <c r="F10" s="79"/>
      <c r="I10" s="79"/>
      <c r="J10" s="79"/>
      <c r="K10" s="43"/>
      <c r="L10" s="43"/>
    </row>
    <row r="11" spans="1:12" x14ac:dyDescent="0.2">
      <c r="A11" s="3" t="s">
        <v>11</v>
      </c>
      <c r="B11" s="5" t="s">
        <v>13</v>
      </c>
      <c r="C11" s="9">
        <v>81.91</v>
      </c>
      <c r="D11" s="10">
        <v>10257</v>
      </c>
      <c r="E11" s="8" t="s">
        <v>44</v>
      </c>
      <c r="F11" s="79"/>
      <c r="I11" s="79"/>
      <c r="J11" s="79"/>
      <c r="K11" s="43"/>
      <c r="L11" s="43"/>
    </row>
    <row r="12" spans="1:12" ht="12.75" customHeight="1" x14ac:dyDescent="0.2">
      <c r="A12" s="3" t="s">
        <v>11</v>
      </c>
      <c r="B12" s="5" t="s">
        <v>14</v>
      </c>
      <c r="C12" s="9">
        <v>140.51</v>
      </c>
      <c r="D12" s="10">
        <v>10258</v>
      </c>
      <c r="E12" s="8" t="s">
        <v>45</v>
      </c>
      <c r="F12" s="79"/>
      <c r="I12" s="79"/>
      <c r="J12" s="79"/>
      <c r="K12" s="43"/>
      <c r="L12" s="43"/>
    </row>
    <row r="13" spans="1:12" x14ac:dyDescent="0.2">
      <c r="A13" s="3" t="s">
        <v>11</v>
      </c>
      <c r="B13" s="5" t="s">
        <v>15</v>
      </c>
      <c r="C13" s="9">
        <v>3.25</v>
      </c>
      <c r="D13" s="10">
        <v>10259</v>
      </c>
      <c r="E13" s="8" t="s">
        <v>46</v>
      </c>
      <c r="F13" s="79"/>
      <c r="I13" s="79"/>
      <c r="J13" s="79"/>
      <c r="K13" s="43"/>
      <c r="L13" s="43"/>
    </row>
    <row r="14" spans="1:12" x14ac:dyDescent="0.2">
      <c r="A14" s="3" t="s">
        <v>16</v>
      </c>
      <c r="B14" s="5" t="s">
        <v>17</v>
      </c>
      <c r="C14" s="9">
        <v>55.09</v>
      </c>
      <c r="D14" s="10">
        <v>10260</v>
      </c>
      <c r="E14" s="8" t="s">
        <v>45</v>
      </c>
      <c r="F14" s="79"/>
      <c r="I14" s="79"/>
      <c r="J14" s="79"/>
      <c r="K14" s="43"/>
      <c r="L14" s="43"/>
    </row>
    <row r="15" spans="1:12" x14ac:dyDescent="0.2">
      <c r="A15" s="3" t="s">
        <v>16</v>
      </c>
      <c r="B15" s="5" t="s">
        <v>18</v>
      </c>
      <c r="C15" s="9">
        <v>3.05</v>
      </c>
      <c r="D15" s="10">
        <v>10261</v>
      </c>
      <c r="E15" s="8" t="s">
        <v>47</v>
      </c>
      <c r="F15" s="79"/>
      <c r="I15" s="79"/>
      <c r="J15" s="79"/>
      <c r="K15" s="43"/>
      <c r="L15" s="43"/>
    </row>
    <row r="16" spans="1:12" x14ac:dyDescent="0.2">
      <c r="A16" s="3" t="s">
        <v>16</v>
      </c>
      <c r="B16" s="5" t="s">
        <v>19</v>
      </c>
      <c r="C16" s="9">
        <v>48.29</v>
      </c>
      <c r="D16" s="10">
        <v>10262</v>
      </c>
      <c r="E16" s="8" t="s">
        <v>46</v>
      </c>
      <c r="F16" s="12"/>
      <c r="J16" s="79"/>
      <c r="K16" s="43"/>
      <c r="L16" s="43"/>
    </row>
    <row r="17" spans="1:12" x14ac:dyDescent="0.2">
      <c r="A17" s="3" t="s">
        <v>41</v>
      </c>
      <c r="B17" s="5" t="s">
        <v>14</v>
      </c>
      <c r="C17" s="9">
        <v>146.06</v>
      </c>
      <c r="D17" s="10">
        <v>10263</v>
      </c>
      <c r="E17" s="8" t="s">
        <v>45</v>
      </c>
      <c r="F17" s="12"/>
      <c r="J17" s="79"/>
      <c r="K17" s="43"/>
      <c r="L17" s="43"/>
    </row>
    <row r="18" spans="1:12" x14ac:dyDescent="0.2">
      <c r="A18" s="3" t="s">
        <v>41</v>
      </c>
      <c r="B18" s="5" t="s">
        <v>3</v>
      </c>
      <c r="C18" s="9">
        <v>25.73</v>
      </c>
      <c r="D18" s="10">
        <v>10266</v>
      </c>
      <c r="E18" s="8" t="s">
        <v>46</v>
      </c>
      <c r="F18" s="12"/>
      <c r="J18" s="79"/>
      <c r="K18" s="43"/>
      <c r="L18" s="43"/>
    </row>
    <row r="19" spans="1:12" x14ac:dyDescent="0.2">
      <c r="A19" s="3" t="s">
        <v>41</v>
      </c>
      <c r="B19" s="5" t="s">
        <v>20</v>
      </c>
      <c r="C19" s="9">
        <v>208.58</v>
      </c>
      <c r="D19" s="10">
        <v>10267</v>
      </c>
      <c r="E19" s="8" t="s">
        <v>47</v>
      </c>
      <c r="F19" s="12"/>
      <c r="J19" s="79"/>
      <c r="K19" s="43"/>
      <c r="L19" s="43"/>
    </row>
    <row r="20" spans="1:12" x14ac:dyDescent="0.2">
      <c r="A20" s="3" t="s">
        <v>42</v>
      </c>
      <c r="B20" s="5" t="s">
        <v>21</v>
      </c>
      <c r="C20" s="9">
        <v>66.290000000000006</v>
      </c>
      <c r="D20" s="10">
        <v>10268</v>
      </c>
      <c r="E20" s="8" t="s">
        <v>43</v>
      </c>
      <c r="F20" s="12"/>
      <c r="J20" s="79"/>
      <c r="K20" s="43"/>
      <c r="L20" s="43"/>
    </row>
    <row r="21" spans="1:12" x14ac:dyDescent="0.2">
      <c r="A21" s="3" t="s">
        <v>42</v>
      </c>
      <c r="B21" s="5" t="s">
        <v>3</v>
      </c>
      <c r="C21" s="9">
        <v>136.54</v>
      </c>
      <c r="D21" s="10">
        <v>10270</v>
      </c>
      <c r="E21" s="8" t="s">
        <v>44</v>
      </c>
      <c r="F21" s="12"/>
      <c r="J21" s="79"/>
      <c r="K21" s="43"/>
      <c r="L21" s="43"/>
    </row>
    <row r="22" spans="1:12" x14ac:dyDescent="0.2">
      <c r="A22" s="3" t="s">
        <v>42</v>
      </c>
      <c r="B22" s="5" t="s">
        <v>19</v>
      </c>
      <c r="C22" s="9">
        <v>98.03</v>
      </c>
      <c r="D22" s="10">
        <v>10272</v>
      </c>
      <c r="E22" s="8" t="s">
        <v>45</v>
      </c>
      <c r="J22" s="79"/>
      <c r="K22" s="43"/>
      <c r="L22" s="43"/>
    </row>
    <row r="23" spans="1:12" x14ac:dyDescent="0.2">
      <c r="A23" s="3" t="s">
        <v>42</v>
      </c>
      <c r="B23" s="5" t="s">
        <v>14</v>
      </c>
      <c r="C23" s="9">
        <v>79.459999999999994</v>
      </c>
      <c r="D23" s="10">
        <v>11008</v>
      </c>
      <c r="E23" s="8" t="s">
        <v>47</v>
      </c>
      <c r="J23" s="79"/>
      <c r="K23" s="43"/>
      <c r="L23" s="43"/>
    </row>
    <row r="24" spans="1:12" x14ac:dyDescent="0.2">
      <c r="A24" s="3" t="s">
        <v>42</v>
      </c>
      <c r="B24" s="5" t="s">
        <v>22</v>
      </c>
      <c r="C24" s="9">
        <v>3.17</v>
      </c>
      <c r="D24" s="10">
        <v>11019</v>
      </c>
      <c r="E24" s="8" t="s">
        <v>46</v>
      </c>
      <c r="J24" s="79"/>
      <c r="K24" s="43"/>
      <c r="L24" s="43"/>
    </row>
    <row r="25" spans="1:12" x14ac:dyDescent="0.2">
      <c r="A25" s="3" t="s">
        <v>5</v>
      </c>
      <c r="B25" s="5" t="s">
        <v>6</v>
      </c>
      <c r="C25" s="9">
        <v>87.17</v>
      </c>
      <c r="D25" s="10">
        <v>11020</v>
      </c>
      <c r="E25" s="8" t="s">
        <v>46</v>
      </c>
      <c r="J25" s="79"/>
      <c r="K25" s="43"/>
      <c r="L25" s="43"/>
    </row>
    <row r="26" spans="1:12" x14ac:dyDescent="0.2">
      <c r="J26" s="79"/>
    </row>
    <row r="27" spans="1:12" x14ac:dyDescent="0.2">
      <c r="J27" s="79"/>
    </row>
    <row r="28" spans="1:12" x14ac:dyDescent="0.2">
      <c r="J28" s="79"/>
    </row>
    <row r="29" spans="1:12" x14ac:dyDescent="0.2">
      <c r="J29" s="79"/>
    </row>
    <row r="30" spans="1:12" x14ac:dyDescent="0.2">
      <c r="J30" s="43"/>
    </row>
    <row r="31" spans="1:12" x14ac:dyDescent="0.2">
      <c r="J31" s="43"/>
    </row>
    <row r="32" spans="1:12" x14ac:dyDescent="0.2">
      <c r="J32" s="43"/>
    </row>
    <row r="33" spans="10:10" x14ac:dyDescent="0.2">
      <c r="J33" s="43"/>
    </row>
    <row r="34" spans="10:10" x14ac:dyDescent="0.2">
      <c r="J34" s="43"/>
    </row>
    <row r="35" spans="10:10" x14ac:dyDescent="0.2">
      <c r="J35" s="43"/>
    </row>
  </sheetData>
  <sortState ref="J2:J6">
    <sortCondition ref="J2"/>
  </sortState>
  <conditionalFormatting sqref="A2:E25">
    <cfRule type="expression" dxfId="21" priority="12">
      <formula>AND($A2=$H$2,$E2=$H$3)</formula>
    </cfRule>
  </conditionalFormatting>
  <dataValidations count="3">
    <dataValidation type="list" allowBlank="1" showInputMessage="1" sqref="H3">
      <formula1>$K$2:$K$6</formula1>
    </dataValidation>
    <dataValidation type="list" allowBlank="1" showInputMessage="1" showErrorMessage="1" sqref="H2">
      <formula1>$J$2:$J$6</formula1>
    </dataValidation>
    <dataValidation type="list" allowBlank="1" showInputMessage="1" showErrorMessage="1" errorTitle="Ошибка!" error="такой информации у нас нет" promptTitle="Внимание!" prompt="Выбирите категорию информации" sqref="G5">
      <formula1>$B$1:$D$1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autoPageBreaks="0"/>
  </sheetPr>
  <dimension ref="A1:O61"/>
  <sheetViews>
    <sheetView showGridLines="0" workbookViewId="0">
      <selection activeCell="H8" sqref="H8"/>
    </sheetView>
  </sheetViews>
  <sheetFormatPr defaultRowHeight="14.25" x14ac:dyDescent="0.2"/>
  <cols>
    <col min="1" max="1" width="24.28515625" style="20" bestFit="1" customWidth="1"/>
    <col min="2" max="2" width="10.85546875" style="23" bestFit="1" customWidth="1"/>
    <col min="3" max="3" width="17.42578125" style="20" bestFit="1" customWidth="1"/>
    <col min="4" max="4" width="17.7109375" style="20" bestFit="1" customWidth="1"/>
    <col min="5" max="5" width="24.5703125" style="20" bestFit="1" customWidth="1"/>
    <col min="6" max="6" width="6.42578125" style="20" customWidth="1"/>
    <col min="7" max="7" width="28.28515625" style="20" bestFit="1" customWidth="1"/>
    <col min="8" max="8" width="8.85546875" style="20" bestFit="1" customWidth="1"/>
    <col min="9" max="9" width="12.28515625" style="20" bestFit="1" customWidth="1"/>
    <col min="10" max="10" width="11.7109375" style="20" bestFit="1" customWidth="1"/>
    <col min="11" max="11" width="18.28515625" style="20" bestFit="1" customWidth="1"/>
    <col min="12" max="12" width="28.28515625" style="20" bestFit="1" customWidth="1"/>
    <col min="13" max="16384" width="9.140625" style="20"/>
  </cols>
  <sheetData>
    <row r="1" spans="1:11" ht="15" x14ac:dyDescent="0.2">
      <c r="A1" s="1" t="s">
        <v>2</v>
      </c>
      <c r="B1" s="1" t="s">
        <v>99</v>
      </c>
      <c r="C1" s="1" t="s">
        <v>100</v>
      </c>
      <c r="D1" s="1" t="s">
        <v>84</v>
      </c>
      <c r="E1" s="1" t="s">
        <v>101</v>
      </c>
      <c r="F1" s="29"/>
      <c r="G1" s="27" t="s">
        <v>2</v>
      </c>
      <c r="H1" s="27" t="s">
        <v>99</v>
      </c>
      <c r="I1" s="27" t="s">
        <v>100</v>
      </c>
      <c r="J1" s="27" t="s">
        <v>84</v>
      </c>
      <c r="K1" s="27" t="s">
        <v>101</v>
      </c>
    </row>
    <row r="2" spans="1:11" ht="13.5" customHeight="1" x14ac:dyDescent="0.2">
      <c r="A2" s="5" t="s">
        <v>102</v>
      </c>
      <c r="B2" s="5" t="s">
        <v>103</v>
      </c>
      <c r="C2" s="5" t="s">
        <v>104</v>
      </c>
      <c r="D2" s="5" t="s">
        <v>105</v>
      </c>
      <c r="E2" s="5" t="s">
        <v>106</v>
      </c>
      <c r="F2" s="29"/>
      <c r="G2" s="28" t="s">
        <v>9</v>
      </c>
      <c r="H2" s="28" t="str">
        <f>IFERROR(VLOOKUP($G2,$A$2:$E$57,COLUMN()-6,0),"")</f>
        <v>3012</v>
      </c>
      <c r="I2" s="28" t="str">
        <f t="shared" ref="I2:K9" si="0">IFERROR(VLOOKUP($G2,$A$2:$E$57,COLUMN()-6,0),"")</f>
        <v>Швейцария</v>
      </c>
      <c r="J2" s="28" t="str">
        <f t="shared" si="0"/>
        <v>Берн</v>
      </c>
      <c r="K2" s="28" t="str">
        <f t="shared" si="0"/>
        <v>Hauptstr. 31</v>
      </c>
    </row>
    <row r="3" spans="1:11" ht="13.5" customHeight="1" x14ac:dyDescent="0.2">
      <c r="A3" s="5" t="s">
        <v>107</v>
      </c>
      <c r="B3" s="5" t="s">
        <v>108</v>
      </c>
      <c r="C3" s="5" t="s">
        <v>109</v>
      </c>
      <c r="D3" s="5" t="s">
        <v>110</v>
      </c>
      <c r="E3" s="5" t="s">
        <v>111</v>
      </c>
      <c r="F3" s="29"/>
      <c r="G3" s="28" t="s">
        <v>138</v>
      </c>
      <c r="H3" s="28" t="str">
        <f t="shared" ref="H3:H9" si="1">IFERROR(VLOOKUP($G3,$A$2:$E$57,COLUMN()-6,0),"")</f>
        <v/>
      </c>
      <c r="I3" s="28" t="str">
        <f t="shared" si="0"/>
        <v/>
      </c>
      <c r="J3" s="28" t="str">
        <f t="shared" si="0"/>
        <v/>
      </c>
      <c r="K3" s="28" t="str">
        <f t="shared" si="0"/>
        <v/>
      </c>
    </row>
    <row r="4" spans="1:11" ht="13.5" customHeight="1" x14ac:dyDescent="0.2">
      <c r="A4" s="5" t="s">
        <v>112</v>
      </c>
      <c r="B4" s="5" t="s">
        <v>113</v>
      </c>
      <c r="C4" s="5" t="s">
        <v>114</v>
      </c>
      <c r="D4" s="5" t="s">
        <v>86</v>
      </c>
      <c r="E4" s="5" t="s">
        <v>115</v>
      </c>
      <c r="F4" s="29"/>
      <c r="G4" s="28" t="s">
        <v>14</v>
      </c>
      <c r="H4" s="28" t="str">
        <f t="shared" si="1"/>
        <v>8010</v>
      </c>
      <c r="I4" s="28" t="str">
        <f t="shared" si="0"/>
        <v>Австрия</v>
      </c>
      <c r="J4" s="28" t="str">
        <f t="shared" si="0"/>
        <v>Грасс</v>
      </c>
      <c r="K4" s="28" t="str">
        <f t="shared" si="0"/>
        <v>Kirchgasse 6</v>
      </c>
    </row>
    <row r="5" spans="1:11" ht="13.5" customHeight="1" x14ac:dyDescent="0.2">
      <c r="A5" s="5" t="s">
        <v>116</v>
      </c>
      <c r="B5" s="5" t="s">
        <v>117</v>
      </c>
      <c r="C5" s="5" t="s">
        <v>118</v>
      </c>
      <c r="D5" s="5" t="s">
        <v>119</v>
      </c>
      <c r="E5" s="5" t="s">
        <v>120</v>
      </c>
      <c r="F5" s="29"/>
      <c r="G5" s="28" t="s">
        <v>151</v>
      </c>
      <c r="H5" s="28" t="str">
        <f t="shared" si="1"/>
        <v/>
      </c>
      <c r="I5" s="28" t="str">
        <f t="shared" si="0"/>
        <v/>
      </c>
      <c r="J5" s="28" t="str">
        <f t="shared" si="0"/>
        <v/>
      </c>
      <c r="K5" s="28" t="str">
        <f t="shared" si="0"/>
        <v/>
      </c>
    </row>
    <row r="6" spans="1:11" ht="13.5" customHeight="1" x14ac:dyDescent="0.2">
      <c r="A6" s="5" t="s">
        <v>121</v>
      </c>
      <c r="B6" s="5" t="s">
        <v>122</v>
      </c>
      <c r="C6" s="5" t="s">
        <v>118</v>
      </c>
      <c r="D6" s="5" t="s">
        <v>123</v>
      </c>
      <c r="E6" s="5" t="s">
        <v>124</v>
      </c>
      <c r="F6" s="29"/>
      <c r="G6" s="28" t="s">
        <v>19</v>
      </c>
      <c r="H6" s="28" t="str">
        <f t="shared" si="1"/>
        <v/>
      </c>
      <c r="I6" s="28" t="str">
        <f t="shared" si="0"/>
        <v/>
      </c>
      <c r="J6" s="28" t="str">
        <f t="shared" si="0"/>
        <v/>
      </c>
      <c r="K6" s="28" t="str">
        <f t="shared" si="0"/>
        <v/>
      </c>
    </row>
    <row r="7" spans="1:11" ht="13.5" customHeight="1" x14ac:dyDescent="0.2">
      <c r="A7" s="5" t="s">
        <v>125</v>
      </c>
      <c r="B7" s="5" t="s">
        <v>126</v>
      </c>
      <c r="C7" s="5" t="s">
        <v>127</v>
      </c>
      <c r="D7" s="5" t="s">
        <v>128</v>
      </c>
      <c r="E7" s="5" t="s">
        <v>129</v>
      </c>
      <c r="F7" s="29"/>
      <c r="G7" s="28" t="s">
        <v>161</v>
      </c>
      <c r="H7" s="28" t="str">
        <f>IFERROR(VLOOKUP($G7,$A$2:$E$57,COLUMN()-6,0),"")</f>
        <v>1734</v>
      </c>
      <c r="I7" s="28" t="str">
        <f t="shared" si="0"/>
        <v>Дания</v>
      </c>
      <c r="J7" s="28" t="str">
        <f t="shared" si="0"/>
        <v>Копенгаген</v>
      </c>
      <c r="K7" s="28" t="str">
        <f t="shared" si="0"/>
        <v>Vinbaeltet 34</v>
      </c>
    </row>
    <row r="8" spans="1:11" ht="13.5" customHeight="1" x14ac:dyDescent="0.2">
      <c r="A8" s="5" t="s">
        <v>130</v>
      </c>
      <c r="B8" s="5" t="s">
        <v>131</v>
      </c>
      <c r="C8" s="5" t="s">
        <v>104</v>
      </c>
      <c r="D8" s="5" t="s">
        <v>132</v>
      </c>
      <c r="E8" s="5" t="s">
        <v>133</v>
      </c>
      <c r="F8" s="29"/>
      <c r="G8" s="28" t="s">
        <v>167</v>
      </c>
      <c r="H8" s="28" t="str">
        <f t="shared" si="1"/>
        <v>8200</v>
      </c>
      <c r="I8" s="28" t="str">
        <f t="shared" si="0"/>
        <v>Дания</v>
      </c>
      <c r="J8" s="28" t="str">
        <f t="shared" si="0"/>
        <v>Орхус</v>
      </c>
      <c r="K8" s="28" t="str">
        <f t="shared" si="0"/>
        <v>Smagsloget 45</v>
      </c>
    </row>
    <row r="9" spans="1:11" ht="13.5" customHeight="1" x14ac:dyDescent="0.2">
      <c r="A9" s="5" t="s">
        <v>9</v>
      </c>
      <c r="B9" s="5" t="s">
        <v>134</v>
      </c>
      <c r="C9" s="5" t="s">
        <v>135</v>
      </c>
      <c r="D9" s="5" t="s">
        <v>136</v>
      </c>
      <c r="E9" s="5" t="s">
        <v>137</v>
      </c>
      <c r="F9" s="29"/>
      <c r="G9" s="28" t="s">
        <v>171</v>
      </c>
      <c r="H9" s="28" t="str">
        <f t="shared" si="1"/>
        <v>51100</v>
      </c>
      <c r="I9" s="28" t="str">
        <f t="shared" si="0"/>
        <v>Франция</v>
      </c>
      <c r="J9" s="28" t="str">
        <f t="shared" si="0"/>
        <v>Реймс</v>
      </c>
      <c r="K9" s="28" t="str">
        <f t="shared" si="0"/>
        <v>59 rue de l'Abbaye</v>
      </c>
    </row>
    <row r="10" spans="1:11" ht="13.5" customHeight="1" x14ac:dyDescent="0.2">
      <c r="A10" s="5" t="s">
        <v>139</v>
      </c>
      <c r="B10" s="5" t="s">
        <v>140</v>
      </c>
      <c r="C10" s="5" t="s">
        <v>141</v>
      </c>
      <c r="D10" s="5" t="s">
        <v>142</v>
      </c>
      <c r="E10" s="5" t="s">
        <v>143</v>
      </c>
      <c r="F10" s="29"/>
    </row>
    <row r="11" spans="1:11" ht="13.5" customHeight="1" x14ac:dyDescent="0.25">
      <c r="A11" s="5" t="s">
        <v>144</v>
      </c>
      <c r="B11" s="5" t="s">
        <v>145</v>
      </c>
      <c r="C11" s="5" t="s">
        <v>104</v>
      </c>
      <c r="D11" s="5" t="s">
        <v>132</v>
      </c>
      <c r="E11" s="5" t="s">
        <v>146</v>
      </c>
      <c r="F11" s="29"/>
      <c r="G11" s="24" t="s">
        <v>331</v>
      </c>
    </row>
    <row r="12" spans="1:11" ht="13.5" customHeight="1" x14ac:dyDescent="0.2">
      <c r="A12" s="5" t="s">
        <v>14</v>
      </c>
      <c r="B12" s="5" t="s">
        <v>147</v>
      </c>
      <c r="C12" s="5" t="s">
        <v>148</v>
      </c>
      <c r="D12" s="5" t="s">
        <v>149</v>
      </c>
      <c r="E12" s="5" t="s">
        <v>150</v>
      </c>
      <c r="F12" s="29"/>
      <c r="G12" s="1" t="s">
        <v>2</v>
      </c>
      <c r="H12" s="1" t="s">
        <v>99</v>
      </c>
      <c r="I12" s="1" t="s">
        <v>100</v>
      </c>
      <c r="J12" s="1" t="s">
        <v>84</v>
      </c>
      <c r="K12" s="1" t="s">
        <v>101</v>
      </c>
    </row>
    <row r="13" spans="1:11" ht="13.5" customHeight="1" x14ac:dyDescent="0.2">
      <c r="A13" s="5" t="s">
        <v>152</v>
      </c>
      <c r="B13" s="5" t="s">
        <v>153</v>
      </c>
      <c r="C13" s="5" t="s">
        <v>154</v>
      </c>
      <c r="D13" s="5" t="s">
        <v>155</v>
      </c>
      <c r="E13" s="5" t="s">
        <v>156</v>
      </c>
      <c r="F13" s="29"/>
      <c r="G13" s="5" t="s">
        <v>9</v>
      </c>
      <c r="H13" s="5" t="s">
        <v>134</v>
      </c>
      <c r="I13" s="5" t="s">
        <v>135</v>
      </c>
      <c r="J13" s="5" t="s">
        <v>136</v>
      </c>
      <c r="K13" s="5" t="s">
        <v>137</v>
      </c>
    </row>
    <row r="14" spans="1:11" ht="13.5" customHeight="1" x14ac:dyDescent="0.2">
      <c r="A14" s="5" t="s">
        <v>157</v>
      </c>
      <c r="B14" s="5" t="s">
        <v>158</v>
      </c>
      <c r="C14" s="5" t="s">
        <v>109</v>
      </c>
      <c r="D14" s="5" t="s">
        <v>159</v>
      </c>
      <c r="E14" s="5" t="s">
        <v>160</v>
      </c>
      <c r="F14" s="29"/>
      <c r="G14" s="5" t="s">
        <v>138</v>
      </c>
    </row>
    <row r="15" spans="1:11" ht="13.5" customHeight="1" x14ac:dyDescent="0.2">
      <c r="A15" s="5" t="s">
        <v>162</v>
      </c>
      <c r="B15" s="5" t="s">
        <v>163</v>
      </c>
      <c r="C15" s="5" t="s">
        <v>164</v>
      </c>
      <c r="D15" s="5" t="s">
        <v>165</v>
      </c>
      <c r="E15" s="5" t="s">
        <v>166</v>
      </c>
      <c r="F15" s="29"/>
      <c r="G15" s="5" t="s">
        <v>14</v>
      </c>
      <c r="H15" s="5" t="s">
        <v>147</v>
      </c>
      <c r="I15" s="5" t="s">
        <v>148</v>
      </c>
      <c r="J15" s="5" t="s">
        <v>149</v>
      </c>
      <c r="K15" s="5" t="s">
        <v>150</v>
      </c>
    </row>
    <row r="16" spans="1:11" ht="13.5" customHeight="1" x14ac:dyDescent="0.2">
      <c r="A16" s="5" t="s">
        <v>20</v>
      </c>
      <c r="B16" s="5" t="s">
        <v>168</v>
      </c>
      <c r="C16" s="5" t="s">
        <v>141</v>
      </c>
      <c r="D16" s="5" t="s">
        <v>169</v>
      </c>
      <c r="E16" s="5" t="s">
        <v>170</v>
      </c>
      <c r="F16" s="29"/>
      <c r="G16" s="5" t="s">
        <v>151</v>
      </c>
      <c r="H16" s="5" t="s">
        <v>330</v>
      </c>
      <c r="I16" s="5" t="s">
        <v>330</v>
      </c>
      <c r="J16" s="5" t="s">
        <v>330</v>
      </c>
      <c r="K16" s="5" t="s">
        <v>330</v>
      </c>
    </row>
    <row r="17" spans="1:11" ht="13.5" customHeight="1" x14ac:dyDescent="0.2">
      <c r="A17" s="5" t="s">
        <v>172</v>
      </c>
      <c r="B17" s="5" t="s">
        <v>173</v>
      </c>
      <c r="C17" s="5" t="s">
        <v>174</v>
      </c>
      <c r="D17" s="5" t="s">
        <v>175</v>
      </c>
      <c r="E17" s="5" t="s">
        <v>176</v>
      </c>
      <c r="F17" s="29"/>
      <c r="G17" s="5" t="s">
        <v>19</v>
      </c>
      <c r="H17" s="5" t="s">
        <v>330</v>
      </c>
      <c r="I17" s="5" t="s">
        <v>330</v>
      </c>
      <c r="J17" s="5" t="s">
        <v>330</v>
      </c>
      <c r="K17" s="5" t="s">
        <v>330</v>
      </c>
    </row>
    <row r="18" spans="1:11" ht="13.5" customHeight="1" x14ac:dyDescent="0.2">
      <c r="A18" s="5" t="s">
        <v>177</v>
      </c>
      <c r="B18" s="5" t="s">
        <v>178</v>
      </c>
      <c r="C18" s="5" t="s">
        <v>154</v>
      </c>
      <c r="D18" s="5" t="s">
        <v>179</v>
      </c>
      <c r="E18" s="5" t="s">
        <v>180</v>
      </c>
      <c r="F18" s="29"/>
      <c r="G18" s="5" t="s">
        <v>161</v>
      </c>
      <c r="H18" s="5" t="s">
        <v>270</v>
      </c>
      <c r="I18" s="5" t="s">
        <v>271</v>
      </c>
      <c r="J18" s="5" t="s">
        <v>272</v>
      </c>
      <c r="K18" s="5" t="s">
        <v>273</v>
      </c>
    </row>
    <row r="19" spans="1:11" ht="13.5" customHeight="1" x14ac:dyDescent="0.2">
      <c r="A19" s="5" t="s">
        <v>6</v>
      </c>
      <c r="B19" s="5" t="s">
        <v>181</v>
      </c>
      <c r="C19" s="5" t="s">
        <v>154</v>
      </c>
      <c r="D19" s="5" t="s">
        <v>182</v>
      </c>
      <c r="E19" s="5" t="s">
        <v>183</v>
      </c>
      <c r="F19" s="29"/>
      <c r="G19" s="5" t="s">
        <v>167</v>
      </c>
      <c r="H19" s="5" t="s">
        <v>301</v>
      </c>
      <c r="I19" s="5" t="s">
        <v>271</v>
      </c>
      <c r="J19" s="5" t="s">
        <v>302</v>
      </c>
      <c r="K19" s="5" t="s">
        <v>303</v>
      </c>
    </row>
    <row r="20" spans="1:11" ht="13.5" customHeight="1" x14ac:dyDescent="0.2">
      <c r="A20" s="5" t="s">
        <v>184</v>
      </c>
      <c r="B20" s="5" t="s">
        <v>185</v>
      </c>
      <c r="C20" s="5" t="s">
        <v>104</v>
      </c>
      <c r="D20" s="5" t="s">
        <v>186</v>
      </c>
      <c r="E20" s="5" t="s">
        <v>187</v>
      </c>
      <c r="F20" s="29"/>
      <c r="G20" s="5" t="s">
        <v>171</v>
      </c>
      <c r="H20" s="5" t="s">
        <v>307</v>
      </c>
      <c r="I20" s="5" t="s">
        <v>118</v>
      </c>
      <c r="J20" s="5" t="s">
        <v>308</v>
      </c>
      <c r="K20" s="5" t="s">
        <v>309</v>
      </c>
    </row>
    <row r="21" spans="1:11" ht="13.5" customHeight="1" x14ac:dyDescent="0.2">
      <c r="A21" s="5" t="s">
        <v>188</v>
      </c>
      <c r="B21" s="5" t="s">
        <v>189</v>
      </c>
      <c r="C21" s="5" t="s">
        <v>141</v>
      </c>
      <c r="D21" s="5" t="s">
        <v>190</v>
      </c>
      <c r="E21" s="5" t="s">
        <v>191</v>
      </c>
    </row>
    <row r="22" spans="1:11" ht="13.5" customHeight="1" x14ac:dyDescent="0.2">
      <c r="A22" s="5" t="s">
        <v>192</v>
      </c>
      <c r="B22" s="5" t="s">
        <v>193</v>
      </c>
      <c r="C22" s="5" t="s">
        <v>118</v>
      </c>
      <c r="D22" s="5" t="s">
        <v>194</v>
      </c>
      <c r="E22" s="5" t="s">
        <v>195</v>
      </c>
    </row>
    <row r="23" spans="1:11" ht="13.5" customHeight="1" x14ac:dyDescent="0.2">
      <c r="A23" s="5" t="s">
        <v>196</v>
      </c>
      <c r="B23" s="5" t="s">
        <v>197</v>
      </c>
      <c r="C23" s="5" t="s">
        <v>198</v>
      </c>
      <c r="D23" s="5" t="s">
        <v>199</v>
      </c>
      <c r="E23" s="5" t="s">
        <v>200</v>
      </c>
    </row>
    <row r="24" spans="1:11" ht="13.5" customHeight="1" x14ac:dyDescent="0.2">
      <c r="A24" s="5" t="s">
        <v>201</v>
      </c>
      <c r="B24" s="5" t="s">
        <v>202</v>
      </c>
      <c r="C24" s="5" t="s">
        <v>141</v>
      </c>
      <c r="D24" s="5" t="s">
        <v>203</v>
      </c>
      <c r="E24" s="5" t="s">
        <v>204</v>
      </c>
    </row>
    <row r="25" spans="1:11" ht="13.5" customHeight="1" x14ac:dyDescent="0.2">
      <c r="A25" s="5" t="s">
        <v>205</v>
      </c>
      <c r="B25" s="5" t="s">
        <v>206</v>
      </c>
      <c r="C25" s="5" t="s">
        <v>198</v>
      </c>
      <c r="D25" s="5" t="s">
        <v>207</v>
      </c>
      <c r="E25" s="5" t="s">
        <v>208</v>
      </c>
    </row>
    <row r="26" spans="1:11" ht="13.5" customHeight="1" x14ac:dyDescent="0.2">
      <c r="A26" s="5" t="s">
        <v>209</v>
      </c>
      <c r="B26" s="5" t="s">
        <v>210</v>
      </c>
      <c r="C26" s="5" t="s">
        <v>211</v>
      </c>
      <c r="D26" s="5" t="s">
        <v>212</v>
      </c>
      <c r="E26" s="5" t="s">
        <v>213</v>
      </c>
    </row>
    <row r="27" spans="1:11" ht="13.5" customHeight="1" x14ac:dyDescent="0.2">
      <c r="A27" s="5" t="s">
        <v>214</v>
      </c>
      <c r="B27" s="5" t="s">
        <v>215</v>
      </c>
      <c r="C27" s="5" t="s">
        <v>216</v>
      </c>
      <c r="D27" s="5" t="s">
        <v>217</v>
      </c>
      <c r="E27" s="5" t="s">
        <v>218</v>
      </c>
    </row>
    <row r="28" spans="1:11" ht="13.5" customHeight="1" x14ac:dyDescent="0.2">
      <c r="A28" s="5" t="s">
        <v>219</v>
      </c>
      <c r="B28" s="5" t="s">
        <v>220</v>
      </c>
      <c r="C28" s="5" t="s">
        <v>127</v>
      </c>
      <c r="D28" s="5" t="s">
        <v>221</v>
      </c>
      <c r="E28" s="5" t="s">
        <v>222</v>
      </c>
    </row>
    <row r="29" spans="1:11" ht="13.5" customHeight="1" x14ac:dyDescent="0.2">
      <c r="A29" s="5" t="s">
        <v>223</v>
      </c>
      <c r="B29" s="5" t="s">
        <v>224</v>
      </c>
      <c r="C29" s="5" t="s">
        <v>104</v>
      </c>
      <c r="D29" s="5" t="s">
        <v>132</v>
      </c>
      <c r="E29" s="5" t="s">
        <v>225</v>
      </c>
    </row>
    <row r="30" spans="1:11" ht="13.5" customHeight="1" x14ac:dyDescent="0.2">
      <c r="A30" s="5" t="s">
        <v>226</v>
      </c>
      <c r="B30" s="5" t="s">
        <v>227</v>
      </c>
      <c r="C30" s="5" t="s">
        <v>198</v>
      </c>
      <c r="D30" s="5" t="s">
        <v>228</v>
      </c>
      <c r="E30" s="5" t="s">
        <v>229</v>
      </c>
    </row>
    <row r="31" spans="1:11" ht="13.5" customHeight="1" x14ac:dyDescent="0.2">
      <c r="A31" s="5" t="s">
        <v>17</v>
      </c>
      <c r="B31" s="5" t="s">
        <v>230</v>
      </c>
      <c r="C31" s="5" t="s">
        <v>141</v>
      </c>
      <c r="D31" s="5" t="s">
        <v>231</v>
      </c>
      <c r="E31" s="5" t="s">
        <v>232</v>
      </c>
    </row>
    <row r="32" spans="1:11" ht="13.5" customHeight="1" x14ac:dyDescent="0.2">
      <c r="A32" s="5" t="s">
        <v>233</v>
      </c>
      <c r="B32" s="5" t="s">
        <v>234</v>
      </c>
      <c r="C32" s="5" t="s">
        <v>148</v>
      </c>
      <c r="D32" s="5" t="s">
        <v>235</v>
      </c>
      <c r="E32" s="5" t="s">
        <v>236</v>
      </c>
    </row>
    <row r="33" spans="1:5" ht="13.5" customHeight="1" x14ac:dyDescent="0.2">
      <c r="A33" s="5" t="s">
        <v>237</v>
      </c>
      <c r="B33" s="5" t="s">
        <v>238</v>
      </c>
      <c r="C33" s="5" t="s">
        <v>239</v>
      </c>
      <c r="D33" s="5" t="s">
        <v>240</v>
      </c>
      <c r="E33" s="5" t="s">
        <v>241</v>
      </c>
    </row>
    <row r="34" spans="1:5" ht="13.5" customHeight="1" x14ac:dyDescent="0.2">
      <c r="A34" s="5" t="s">
        <v>18</v>
      </c>
      <c r="B34" s="5" t="s">
        <v>242</v>
      </c>
      <c r="C34" s="5" t="s">
        <v>154</v>
      </c>
      <c r="D34" s="5" t="s">
        <v>182</v>
      </c>
      <c r="E34" s="5" t="s">
        <v>243</v>
      </c>
    </row>
    <row r="35" spans="1:5" ht="13.5" customHeight="1" x14ac:dyDescent="0.2">
      <c r="A35" s="5" t="s">
        <v>244</v>
      </c>
      <c r="B35" s="5" t="s">
        <v>245</v>
      </c>
      <c r="C35" s="5" t="s">
        <v>141</v>
      </c>
      <c r="D35" s="5" t="s">
        <v>246</v>
      </c>
      <c r="E35" s="5" t="s">
        <v>247</v>
      </c>
    </row>
    <row r="36" spans="1:5" ht="13.5" customHeight="1" x14ac:dyDescent="0.2">
      <c r="A36" s="5" t="s">
        <v>248</v>
      </c>
      <c r="B36" s="5" t="s">
        <v>249</v>
      </c>
      <c r="C36" s="5" t="s">
        <v>164</v>
      </c>
      <c r="D36" s="5" t="s">
        <v>250</v>
      </c>
      <c r="E36" s="5" t="s">
        <v>251</v>
      </c>
    </row>
    <row r="37" spans="1:5" ht="13.5" customHeight="1" x14ac:dyDescent="0.2">
      <c r="A37" s="5" t="s">
        <v>252</v>
      </c>
      <c r="B37" s="5" t="s">
        <v>253</v>
      </c>
      <c r="C37" s="5" t="s">
        <v>154</v>
      </c>
      <c r="D37" s="5" t="s">
        <v>182</v>
      </c>
      <c r="E37" s="5" t="s">
        <v>254</v>
      </c>
    </row>
    <row r="38" spans="1:5" ht="13.5" customHeight="1" x14ac:dyDescent="0.2">
      <c r="A38" s="5" t="s">
        <v>10</v>
      </c>
      <c r="B38" s="5" t="s">
        <v>255</v>
      </c>
      <c r="C38" s="5" t="s">
        <v>135</v>
      </c>
      <c r="D38" s="5" t="s">
        <v>256</v>
      </c>
      <c r="E38" s="5" t="s">
        <v>257</v>
      </c>
    </row>
    <row r="39" spans="1:5" ht="13.5" customHeight="1" x14ac:dyDescent="0.2">
      <c r="A39" s="5" t="s">
        <v>258</v>
      </c>
      <c r="B39" s="5" t="s">
        <v>259</v>
      </c>
      <c r="C39" s="5" t="s">
        <v>260</v>
      </c>
      <c r="D39" s="5" t="s">
        <v>261</v>
      </c>
      <c r="E39" s="5" t="s">
        <v>262</v>
      </c>
    </row>
    <row r="40" spans="1:5" ht="13.5" customHeight="1" x14ac:dyDescent="0.2">
      <c r="A40" s="5" t="s">
        <v>263</v>
      </c>
      <c r="B40" s="5" t="s">
        <v>264</v>
      </c>
      <c r="C40" s="5" t="s">
        <v>198</v>
      </c>
      <c r="D40" s="5" t="s">
        <v>265</v>
      </c>
      <c r="E40" s="5" t="s">
        <v>266</v>
      </c>
    </row>
    <row r="41" spans="1:5" ht="13.5" customHeight="1" x14ac:dyDescent="0.2">
      <c r="A41" s="5" t="s">
        <v>267</v>
      </c>
      <c r="B41" s="5" t="s">
        <v>268</v>
      </c>
      <c r="C41" s="5" t="s">
        <v>104</v>
      </c>
      <c r="D41" s="5" t="s">
        <v>132</v>
      </c>
      <c r="E41" s="5" t="s">
        <v>269</v>
      </c>
    </row>
    <row r="42" spans="1:5" ht="13.5" customHeight="1" x14ac:dyDescent="0.2">
      <c r="A42" s="5" t="s">
        <v>161</v>
      </c>
      <c r="B42" s="5" t="s">
        <v>270</v>
      </c>
      <c r="C42" s="5" t="s">
        <v>271</v>
      </c>
      <c r="D42" s="5" t="s">
        <v>272</v>
      </c>
      <c r="E42" s="5" t="s">
        <v>273</v>
      </c>
    </row>
    <row r="43" spans="1:5" ht="13.5" customHeight="1" x14ac:dyDescent="0.2">
      <c r="A43" s="5" t="s">
        <v>274</v>
      </c>
      <c r="B43" s="5" t="s">
        <v>275</v>
      </c>
      <c r="C43" s="5" t="s">
        <v>118</v>
      </c>
      <c r="D43" s="5" t="s">
        <v>276</v>
      </c>
      <c r="E43" s="5" t="s">
        <v>277</v>
      </c>
    </row>
    <row r="44" spans="1:5" ht="13.5" customHeight="1" x14ac:dyDescent="0.2">
      <c r="A44" s="5" t="s">
        <v>278</v>
      </c>
      <c r="B44" s="5" t="s">
        <v>279</v>
      </c>
      <c r="C44" s="5" t="s">
        <v>198</v>
      </c>
      <c r="D44" s="5" t="s">
        <v>280</v>
      </c>
      <c r="E44" s="5" t="s">
        <v>281</v>
      </c>
    </row>
    <row r="45" spans="1:5" ht="13.5" customHeight="1" x14ac:dyDescent="0.2">
      <c r="A45" s="5" t="s">
        <v>282</v>
      </c>
      <c r="B45" s="5" t="s">
        <v>283</v>
      </c>
      <c r="C45" s="5" t="s">
        <v>198</v>
      </c>
      <c r="D45" s="5" t="s">
        <v>284</v>
      </c>
      <c r="E45" s="5" t="s">
        <v>285</v>
      </c>
    </row>
    <row r="46" spans="1:5" ht="13.5" customHeight="1" x14ac:dyDescent="0.2">
      <c r="A46" s="5" t="s">
        <v>286</v>
      </c>
      <c r="B46" s="5" t="s">
        <v>287</v>
      </c>
      <c r="C46" s="5" t="s">
        <v>198</v>
      </c>
      <c r="D46" s="5" t="s">
        <v>288</v>
      </c>
      <c r="E46" s="5" t="s">
        <v>289</v>
      </c>
    </row>
    <row r="47" spans="1:5" ht="13.5" customHeight="1" x14ac:dyDescent="0.2">
      <c r="A47" s="5" t="s">
        <v>4</v>
      </c>
      <c r="B47" s="5" t="s">
        <v>290</v>
      </c>
      <c r="C47" s="5" t="s">
        <v>141</v>
      </c>
      <c r="D47" s="5" t="s">
        <v>291</v>
      </c>
      <c r="E47" s="5" t="s">
        <v>292</v>
      </c>
    </row>
    <row r="48" spans="1:5" ht="13.5" customHeight="1" x14ac:dyDescent="0.2">
      <c r="A48" s="5" t="s">
        <v>293</v>
      </c>
      <c r="B48" s="5" t="s">
        <v>294</v>
      </c>
      <c r="C48" s="5" t="s">
        <v>295</v>
      </c>
      <c r="D48" s="5" t="s">
        <v>296</v>
      </c>
      <c r="E48" s="5" t="s">
        <v>297</v>
      </c>
    </row>
    <row r="49" spans="1:15" ht="13.5" customHeight="1" x14ac:dyDescent="0.2">
      <c r="A49" s="5" t="s">
        <v>298</v>
      </c>
      <c r="B49" s="5" t="s">
        <v>299</v>
      </c>
      <c r="C49" s="5" t="s">
        <v>154</v>
      </c>
      <c r="D49" s="5" t="s">
        <v>155</v>
      </c>
      <c r="E49" s="5" t="s">
        <v>300</v>
      </c>
    </row>
    <row r="50" spans="1:15" ht="13.5" customHeight="1" x14ac:dyDescent="0.2">
      <c r="A50" s="5" t="s">
        <v>167</v>
      </c>
      <c r="B50" s="5" t="s">
        <v>301</v>
      </c>
      <c r="C50" s="5" t="s">
        <v>271</v>
      </c>
      <c r="D50" s="5" t="s">
        <v>302</v>
      </c>
      <c r="E50" s="5" t="s">
        <v>303</v>
      </c>
    </row>
    <row r="51" spans="1:15" ht="13.5" customHeight="1" x14ac:dyDescent="0.2">
      <c r="A51" s="5" t="s">
        <v>7</v>
      </c>
      <c r="B51" s="5" t="s">
        <v>304</v>
      </c>
      <c r="C51" s="5" t="s">
        <v>118</v>
      </c>
      <c r="D51" s="5" t="s">
        <v>305</v>
      </c>
      <c r="E51" s="5" t="s">
        <v>306</v>
      </c>
    </row>
    <row r="52" spans="1:15" ht="13.5" customHeight="1" x14ac:dyDescent="0.2">
      <c r="A52" s="5" t="s">
        <v>171</v>
      </c>
      <c r="B52" s="5" t="s">
        <v>307</v>
      </c>
      <c r="C52" s="5" t="s">
        <v>118</v>
      </c>
      <c r="D52" s="5" t="s">
        <v>308</v>
      </c>
      <c r="E52" s="5" t="s">
        <v>309</v>
      </c>
      <c r="G52"/>
      <c r="H52"/>
      <c r="I52"/>
      <c r="J52"/>
      <c r="K52"/>
      <c r="L52"/>
      <c r="M52"/>
      <c r="N52"/>
      <c r="O52"/>
    </row>
    <row r="53" spans="1:15" ht="13.5" customHeight="1" x14ac:dyDescent="0.2">
      <c r="A53" s="5" t="s">
        <v>3</v>
      </c>
      <c r="B53" s="5" t="s">
        <v>310</v>
      </c>
      <c r="C53" s="5" t="s">
        <v>311</v>
      </c>
      <c r="D53" s="5" t="s">
        <v>312</v>
      </c>
      <c r="E53" s="5" t="s">
        <v>313</v>
      </c>
      <c r="G53"/>
      <c r="H53"/>
      <c r="I53"/>
      <c r="J53"/>
      <c r="K53"/>
      <c r="L53"/>
      <c r="M53"/>
      <c r="N53"/>
      <c r="O53"/>
    </row>
    <row r="54" spans="1:15" ht="13.5" customHeight="1" x14ac:dyDescent="0.2">
      <c r="A54" s="5" t="s">
        <v>12</v>
      </c>
      <c r="B54" s="5" t="s">
        <v>314</v>
      </c>
      <c r="C54" s="5" t="s">
        <v>154</v>
      </c>
      <c r="D54" s="5" t="s">
        <v>315</v>
      </c>
      <c r="E54" s="5" t="s">
        <v>316</v>
      </c>
    </row>
    <row r="55" spans="1:15" ht="13.5" customHeight="1" x14ac:dyDescent="0.2">
      <c r="A55" s="5" t="s">
        <v>317</v>
      </c>
      <c r="B55" s="5" t="s">
        <v>318</v>
      </c>
      <c r="C55" s="5" t="s">
        <v>198</v>
      </c>
      <c r="D55" s="5" t="s">
        <v>319</v>
      </c>
      <c r="E55" s="5" t="s">
        <v>320</v>
      </c>
    </row>
    <row r="56" spans="1:15" ht="13.5" customHeight="1" x14ac:dyDescent="0.2">
      <c r="A56" s="5" t="s">
        <v>321</v>
      </c>
      <c r="B56" s="5" t="s">
        <v>322</v>
      </c>
      <c r="C56" s="5" t="s">
        <v>311</v>
      </c>
      <c r="D56" s="5" t="s">
        <v>323</v>
      </c>
      <c r="E56" s="5" t="s">
        <v>324</v>
      </c>
    </row>
    <row r="57" spans="1:15" ht="13.5" customHeight="1" x14ac:dyDescent="0.2">
      <c r="A57" s="5" t="s">
        <v>325</v>
      </c>
      <c r="B57" s="5" t="s">
        <v>326</v>
      </c>
      <c r="C57" s="5" t="s">
        <v>327</v>
      </c>
      <c r="D57" s="5" t="s">
        <v>328</v>
      </c>
      <c r="E57" s="5" t="s">
        <v>329</v>
      </c>
    </row>
    <row r="58" spans="1:15" x14ac:dyDescent="0.2">
      <c r="A58" s="21"/>
      <c r="B58" s="22"/>
      <c r="C58" s="21"/>
      <c r="D58" s="21"/>
      <c r="E58" s="21"/>
    </row>
    <row r="59" spans="1:15" x14ac:dyDescent="0.2">
      <c r="A59" s="21"/>
      <c r="B59" s="22"/>
      <c r="C59" s="21"/>
      <c r="D59" s="21"/>
      <c r="E59" s="21"/>
    </row>
    <row r="60" spans="1:15" x14ac:dyDescent="0.2">
      <c r="A60" s="21"/>
      <c r="B60" s="22"/>
      <c r="C60" s="21"/>
      <c r="D60" s="21"/>
      <c r="E60" s="21"/>
    </row>
    <row r="61" spans="1:15" x14ac:dyDescent="0.2">
      <c r="A61" s="21"/>
      <c r="B61" s="22"/>
      <c r="C61" s="21"/>
      <c r="D61" s="21"/>
      <c r="E61" s="21"/>
    </row>
  </sheetData>
  <conditionalFormatting sqref="E2:E57">
    <cfRule type="duplicateValues" dxfId="20" priority="9"/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2"/>
  <sheetViews>
    <sheetView showGridLines="0" tabSelected="1" zoomScaleNormal="100" workbookViewId="0">
      <selection activeCell="B2" sqref="B2"/>
    </sheetView>
  </sheetViews>
  <sheetFormatPr defaultRowHeight="14.25" x14ac:dyDescent="0.2"/>
  <cols>
    <col min="1" max="1" width="24.28515625" style="43" bestFit="1" customWidth="1"/>
    <col min="2" max="2" width="24.140625" style="43" customWidth="1"/>
    <col min="3" max="4" width="9.140625" style="43"/>
    <col min="5" max="6" width="11.28515625" style="43" customWidth="1"/>
    <col min="7" max="7" width="11.140625" style="43" bestFit="1" customWidth="1"/>
    <col min="8" max="16384" width="9.140625" style="43"/>
  </cols>
  <sheetData>
    <row r="1" spans="1:6" ht="30" x14ac:dyDescent="0.2">
      <c r="A1" s="43" t="e">
        <f ca="1">OFFSET(старт,MATCH(B2,Месяц,0),0,12-MATCH(B2,Месяц,0))</f>
        <v>#VALUE!</v>
      </c>
      <c r="E1" s="1" t="s">
        <v>27</v>
      </c>
      <c r="F1" s="1" t="s">
        <v>28</v>
      </c>
    </row>
    <row r="2" spans="1:6" x14ac:dyDescent="0.2">
      <c r="A2" s="11" t="s">
        <v>48</v>
      </c>
      <c r="B2" s="5" t="s">
        <v>34</v>
      </c>
      <c r="E2" s="5" t="s">
        <v>29</v>
      </c>
      <c r="F2" s="13">
        <v>264000</v>
      </c>
    </row>
    <row r="3" spans="1:6" x14ac:dyDescent="0.2">
      <c r="A3" s="11" t="s">
        <v>49</v>
      </c>
      <c r="B3" s="5" t="s">
        <v>40</v>
      </c>
      <c r="E3" s="5" t="s">
        <v>30</v>
      </c>
      <c r="F3" s="13">
        <v>213000</v>
      </c>
    </row>
    <row r="4" spans="1:6" x14ac:dyDescent="0.2">
      <c r="E4" s="5" t="s">
        <v>31</v>
      </c>
      <c r="F4" s="13">
        <v>219000</v>
      </c>
    </row>
    <row r="5" spans="1:6" x14ac:dyDescent="0.2">
      <c r="E5" s="5" t="s">
        <v>32</v>
      </c>
      <c r="F5" s="13">
        <v>249000</v>
      </c>
    </row>
    <row r="6" spans="1:6" x14ac:dyDescent="0.2">
      <c r="A6" s="11" t="s">
        <v>28</v>
      </c>
      <c r="B6" s="5">
        <f ca="1">SUM(INDIRECT("f"&amp;MATCH(B2,E1:E13,0)&amp;":F"&amp;MATCH(B3,E1:E13,0)))</f>
        <v>2421000</v>
      </c>
      <c r="E6" s="5" t="s">
        <v>33</v>
      </c>
      <c r="F6" s="13">
        <v>264000</v>
      </c>
    </row>
    <row r="7" spans="1:6" x14ac:dyDescent="0.2">
      <c r="E7" s="5" t="s">
        <v>34</v>
      </c>
      <c r="F7" s="13">
        <v>447000</v>
      </c>
    </row>
    <row r="8" spans="1:6" x14ac:dyDescent="0.2">
      <c r="E8" s="5" t="s">
        <v>35</v>
      </c>
      <c r="F8" s="13">
        <v>225000</v>
      </c>
    </row>
    <row r="9" spans="1:6" x14ac:dyDescent="0.2">
      <c r="E9" s="5" t="s">
        <v>36</v>
      </c>
      <c r="F9" s="13">
        <v>294000</v>
      </c>
    </row>
    <row r="10" spans="1:6" x14ac:dyDescent="0.2">
      <c r="E10" s="5" t="s">
        <v>37</v>
      </c>
      <c r="F10" s="13">
        <v>300000</v>
      </c>
    </row>
    <row r="11" spans="1:6" x14ac:dyDescent="0.2">
      <c r="E11" s="5" t="s">
        <v>38</v>
      </c>
      <c r="F11" s="13">
        <v>180000</v>
      </c>
    </row>
    <row r="12" spans="1:6" x14ac:dyDescent="0.2">
      <c r="E12" s="5" t="s">
        <v>39</v>
      </c>
      <c r="F12" s="13">
        <v>687000</v>
      </c>
    </row>
    <row r="13" spans="1:6" x14ac:dyDescent="0.2">
      <c r="E13" s="5" t="s">
        <v>40</v>
      </c>
      <c r="F13" s="13">
        <v>288000</v>
      </c>
    </row>
    <row r="51" spans="1:6" x14ac:dyDescent="0.2">
      <c r="A51" s="158"/>
      <c r="B51" s="158"/>
      <c r="C51" s="158"/>
      <c r="D51" s="158"/>
      <c r="E51" s="158"/>
      <c r="F51" s="158"/>
    </row>
    <row r="52" spans="1:6" x14ac:dyDescent="0.2">
      <c r="A52" s="158"/>
      <c r="B52" s="158"/>
      <c r="C52" s="158"/>
      <c r="D52" s="158"/>
      <c r="E52" s="158"/>
      <c r="F52" s="158"/>
    </row>
    <row r="53" spans="1:6" x14ac:dyDescent="0.2">
      <c r="A53" s="158"/>
      <c r="B53" s="158"/>
      <c r="C53" s="158"/>
      <c r="D53" s="158"/>
      <c r="E53" s="158"/>
      <c r="F53" s="158"/>
    </row>
    <row r="54" spans="1:6" x14ac:dyDescent="0.2">
      <c r="A54" s="158"/>
      <c r="B54" s="158"/>
      <c r="C54" s="158"/>
      <c r="D54" s="158"/>
      <c r="E54" s="158"/>
      <c r="F54" s="158"/>
    </row>
    <row r="55" spans="1:6" x14ac:dyDescent="0.2">
      <c r="A55" s="158"/>
      <c r="B55" s="158"/>
      <c r="C55" s="158"/>
      <c r="D55" s="158"/>
      <c r="E55" s="158"/>
      <c r="F55" s="158"/>
    </row>
    <row r="56" spans="1:6" x14ac:dyDescent="0.2">
      <c r="A56" s="158"/>
      <c r="B56" s="158"/>
      <c r="C56" s="158"/>
      <c r="D56" s="158"/>
      <c r="E56" s="158"/>
      <c r="F56" s="158"/>
    </row>
    <row r="57" spans="1:6" x14ac:dyDescent="0.2">
      <c r="A57" s="158"/>
      <c r="B57" s="159"/>
      <c r="C57" s="159"/>
      <c r="D57" s="158"/>
      <c r="E57" s="158"/>
      <c r="F57" s="158"/>
    </row>
    <row r="58" spans="1:6" x14ac:dyDescent="0.2">
      <c r="A58" s="158"/>
      <c r="B58" s="159"/>
      <c r="C58" s="159"/>
      <c r="D58" s="158"/>
      <c r="E58" s="158"/>
      <c r="F58" s="158"/>
    </row>
    <row r="59" spans="1:6" x14ac:dyDescent="0.2">
      <c r="A59" s="158"/>
      <c r="B59" s="158"/>
      <c r="C59" s="158"/>
      <c r="D59" s="158"/>
      <c r="E59" s="158"/>
      <c r="F59" s="158"/>
    </row>
    <row r="60" spans="1:6" x14ac:dyDescent="0.2">
      <c r="A60" s="158"/>
      <c r="B60" s="158"/>
      <c r="C60" s="158"/>
      <c r="D60" s="158"/>
      <c r="E60" s="158"/>
      <c r="F60" s="158"/>
    </row>
    <row r="61" spans="1:6" x14ac:dyDescent="0.2">
      <c r="A61" s="158"/>
      <c r="B61" s="158"/>
      <c r="C61" s="158"/>
      <c r="D61" s="158"/>
      <c r="E61" s="158"/>
      <c r="F61" s="158"/>
    </row>
    <row r="62" spans="1:6" x14ac:dyDescent="0.2">
      <c r="A62" s="158"/>
      <c r="B62" s="158"/>
      <c r="C62" s="158"/>
      <c r="D62" s="158"/>
      <c r="E62" s="158"/>
      <c r="F62" s="158"/>
    </row>
  </sheetData>
  <conditionalFormatting sqref="F2:F13">
    <cfRule type="expression" dxfId="19" priority="31">
      <formula>OR($E2=$B$2,$E2=$B$3)</formula>
    </cfRule>
  </conditionalFormatting>
  <dataValidations count="2">
    <dataValidation type="list" allowBlank="1" showInputMessage="1" showErrorMessage="1" sqref="B2">
      <formula1>$E$2:$E$13</formula1>
    </dataValidation>
    <dataValidation type="list" allowBlank="1" showInputMessage="1" showErrorMessage="1" sqref="B3">
      <formula1>OFFSET(старт,MATCH(B2,Месяц,0),0,12-MATCH(B2,Месяц,0))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"/>
  <sheetViews>
    <sheetView showGridLines="0" zoomScaleNormal="100" workbookViewId="0">
      <selection activeCell="C4" sqref="C4"/>
    </sheetView>
  </sheetViews>
  <sheetFormatPr defaultRowHeight="14.25" x14ac:dyDescent="0.2"/>
  <cols>
    <col min="1" max="1" width="13.85546875" style="43" bestFit="1" customWidth="1"/>
    <col min="2" max="2" width="28.140625" style="43" customWidth="1"/>
    <col min="3" max="3" width="24" style="43" bestFit="1" customWidth="1"/>
    <col min="4" max="16384" width="9.140625" style="43"/>
  </cols>
  <sheetData>
    <row r="1" spans="1:3" ht="15" customHeight="1" x14ac:dyDescent="0.2">
      <c r="A1" s="161" t="s">
        <v>510</v>
      </c>
      <c r="B1" s="163" t="s">
        <v>89</v>
      </c>
      <c r="C1" s="164" t="s">
        <v>511</v>
      </c>
    </row>
    <row r="2" spans="1:3" ht="15" x14ac:dyDescent="0.2">
      <c r="A2" s="160" t="s">
        <v>84</v>
      </c>
      <c r="B2" s="1" t="s">
        <v>50</v>
      </c>
      <c r="C2" s="142" t="s">
        <v>51</v>
      </c>
    </row>
    <row r="3" spans="1:3" x14ac:dyDescent="0.2">
      <c r="A3" s="102" t="s">
        <v>85</v>
      </c>
      <c r="B3" s="5">
        <f ca="1">SUM((INDIRECT("'"&amp;$A3&amp;"'!r2c:r50c",0)))</f>
        <v>464</v>
      </c>
      <c r="C3" s="5">
        <f ca="1">SUM((INDIRECT("'"&amp;$A3&amp;"'!r2c:r50c",0)))</f>
        <v>97</v>
      </c>
    </row>
    <row r="4" spans="1:3" x14ac:dyDescent="0.2">
      <c r="A4" s="102" t="s">
        <v>86</v>
      </c>
      <c r="B4" s="5">
        <f t="shared" ref="B4:C8" ca="1" si="0">SUM((INDIRECT("'"&amp;$A4&amp;"'!r2c:r50c",0)))</f>
        <v>389</v>
      </c>
      <c r="C4" s="5">
        <f t="shared" ca="1" si="0"/>
        <v>83</v>
      </c>
    </row>
    <row r="5" spans="1:3" x14ac:dyDescent="0.2">
      <c r="A5" s="102" t="s">
        <v>87</v>
      </c>
      <c r="B5" s="5">
        <f t="shared" ca="1" si="0"/>
        <v>879</v>
      </c>
      <c r="C5" s="5">
        <f t="shared" ca="1" si="0"/>
        <v>179</v>
      </c>
    </row>
    <row r="6" spans="1:3" x14ac:dyDescent="0.2">
      <c r="A6" s="105" t="s">
        <v>88</v>
      </c>
      <c r="B6" s="5">
        <f t="shared" ca="1" si="0"/>
        <v>356</v>
      </c>
      <c r="C6" s="5">
        <f t="shared" ca="1" si="0"/>
        <v>75</v>
      </c>
    </row>
    <row r="7" spans="1:3" x14ac:dyDescent="0.2">
      <c r="A7" s="165" t="s">
        <v>513</v>
      </c>
      <c r="B7" s="5">
        <f t="shared" ca="1" si="0"/>
        <v>464</v>
      </c>
      <c r="C7" s="5">
        <f t="shared" ca="1" si="0"/>
        <v>97</v>
      </c>
    </row>
    <row r="8" spans="1:3" x14ac:dyDescent="0.2">
      <c r="A8" s="165" t="s">
        <v>514</v>
      </c>
      <c r="B8" s="5">
        <f t="shared" ca="1" si="0"/>
        <v>389</v>
      </c>
      <c r="C8" s="5">
        <f t="shared" ca="1" si="0"/>
        <v>83</v>
      </c>
    </row>
  </sheetData>
  <dataConsolidate/>
  <pageMargins left="0.75" right="0.75" top="1" bottom="1" header="0.5" footer="0.5"/>
  <headerFooter alignWithMargins="0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C24"/>
  <sheetViews>
    <sheetView showGridLines="0" workbookViewId="0"/>
  </sheetViews>
  <sheetFormatPr defaultRowHeight="14.25" x14ac:dyDescent="0.2"/>
  <cols>
    <col min="1" max="1" width="24.7109375" style="2" bestFit="1" customWidth="1"/>
    <col min="2" max="2" width="18.42578125" style="2" bestFit="1" customWidth="1"/>
    <col min="3" max="3" width="24" style="2" bestFit="1" customWidth="1"/>
    <col min="4" max="16384" width="9.140625" style="2"/>
  </cols>
  <sheetData>
    <row r="1" spans="1:3" ht="15" x14ac:dyDescent="0.2">
      <c r="A1" s="1" t="s">
        <v>23</v>
      </c>
      <c r="B1" s="1" t="s">
        <v>50</v>
      </c>
      <c r="C1" s="1" t="s">
        <v>51</v>
      </c>
    </row>
    <row r="2" spans="1:3" x14ac:dyDescent="0.2">
      <c r="A2" s="5" t="s">
        <v>52</v>
      </c>
      <c r="B2" s="5">
        <v>50</v>
      </c>
      <c r="C2" s="5">
        <v>10</v>
      </c>
    </row>
    <row r="3" spans="1:3" x14ac:dyDescent="0.2">
      <c r="A3" s="5" t="s">
        <v>53</v>
      </c>
      <c r="B3" s="5">
        <v>60</v>
      </c>
      <c r="C3" s="5">
        <v>12</v>
      </c>
    </row>
    <row r="4" spans="1:3" x14ac:dyDescent="0.2">
      <c r="A4" s="5" t="s">
        <v>54</v>
      </c>
      <c r="B4" s="5">
        <v>18</v>
      </c>
      <c r="C4" s="5">
        <v>4</v>
      </c>
    </row>
    <row r="5" spans="1:3" x14ac:dyDescent="0.2">
      <c r="A5" s="5" t="s">
        <v>55</v>
      </c>
      <c r="B5" s="5">
        <v>25</v>
      </c>
      <c r="C5" s="5">
        <v>5</v>
      </c>
    </row>
    <row r="6" spans="1:3" x14ac:dyDescent="0.2">
      <c r="A6" s="5" t="s">
        <v>72</v>
      </c>
      <c r="B6" s="5">
        <v>10</v>
      </c>
      <c r="C6" s="5">
        <v>2</v>
      </c>
    </row>
    <row r="7" spans="1:3" x14ac:dyDescent="0.2">
      <c r="A7" s="5" t="s">
        <v>73</v>
      </c>
      <c r="B7" s="5">
        <v>28</v>
      </c>
      <c r="C7" s="5">
        <v>6</v>
      </c>
    </row>
    <row r="8" spans="1:3" x14ac:dyDescent="0.2">
      <c r="A8" s="5" t="s">
        <v>81</v>
      </c>
      <c r="B8" s="5">
        <v>6</v>
      </c>
      <c r="C8" s="5">
        <v>2</v>
      </c>
    </row>
    <row r="9" spans="1:3" x14ac:dyDescent="0.2">
      <c r="A9" s="5" t="s">
        <v>58</v>
      </c>
      <c r="B9" s="5">
        <v>5</v>
      </c>
      <c r="C9" s="5">
        <v>1</v>
      </c>
    </row>
    <row r="10" spans="1:3" x14ac:dyDescent="0.2">
      <c r="A10" s="5" t="s">
        <v>59</v>
      </c>
      <c r="B10" s="5">
        <v>45</v>
      </c>
      <c r="C10" s="5">
        <v>9</v>
      </c>
    </row>
    <row r="11" spans="1:3" x14ac:dyDescent="0.2">
      <c r="A11" s="5" t="s">
        <v>60</v>
      </c>
      <c r="B11" s="5">
        <v>10</v>
      </c>
      <c r="C11" s="5">
        <v>2</v>
      </c>
    </row>
    <row r="12" spans="1:3" x14ac:dyDescent="0.2">
      <c r="A12" s="5" t="s">
        <v>76</v>
      </c>
      <c r="B12" s="5">
        <v>10</v>
      </c>
      <c r="C12" s="5">
        <v>2</v>
      </c>
    </row>
    <row r="13" spans="1:3" x14ac:dyDescent="0.2">
      <c r="A13" s="5" t="s">
        <v>61</v>
      </c>
      <c r="B13" s="5">
        <v>20</v>
      </c>
      <c r="C13" s="5">
        <v>4</v>
      </c>
    </row>
    <row r="14" spans="1:3" x14ac:dyDescent="0.2">
      <c r="A14" s="5" t="s">
        <v>62</v>
      </c>
      <c r="B14" s="5">
        <v>30</v>
      </c>
      <c r="C14" s="5">
        <v>6</v>
      </c>
    </row>
    <row r="15" spans="1:3" x14ac:dyDescent="0.2">
      <c r="A15" s="5" t="s">
        <v>82</v>
      </c>
      <c r="B15" s="5">
        <v>12</v>
      </c>
      <c r="C15" s="5">
        <v>3</v>
      </c>
    </row>
    <row r="16" spans="1:3" x14ac:dyDescent="0.2">
      <c r="A16" s="5" t="s">
        <v>63</v>
      </c>
      <c r="B16" s="5">
        <v>20</v>
      </c>
      <c r="C16" s="5">
        <v>4</v>
      </c>
    </row>
    <row r="17" spans="1:3" x14ac:dyDescent="0.2">
      <c r="A17" s="5" t="s">
        <v>64</v>
      </c>
      <c r="B17" s="5">
        <v>25</v>
      </c>
      <c r="C17" s="5">
        <v>5</v>
      </c>
    </row>
    <row r="18" spans="1:3" x14ac:dyDescent="0.2">
      <c r="A18" s="5" t="s">
        <v>78</v>
      </c>
      <c r="B18" s="5">
        <v>25</v>
      </c>
      <c r="C18" s="5">
        <v>5</v>
      </c>
    </row>
    <row r="19" spans="1:3" x14ac:dyDescent="0.2">
      <c r="A19" s="5" t="s">
        <v>66</v>
      </c>
      <c r="B19" s="5">
        <v>20</v>
      </c>
      <c r="C19" s="5">
        <v>4</v>
      </c>
    </row>
    <row r="20" spans="1:3" x14ac:dyDescent="0.2">
      <c r="A20" s="5" t="s">
        <v>67</v>
      </c>
      <c r="B20" s="5">
        <v>15</v>
      </c>
      <c r="C20" s="5">
        <v>3</v>
      </c>
    </row>
    <row r="21" spans="1:3" x14ac:dyDescent="0.2">
      <c r="A21" s="5" t="s">
        <v>68</v>
      </c>
      <c r="B21" s="5">
        <v>13</v>
      </c>
      <c r="C21" s="5">
        <v>3</v>
      </c>
    </row>
    <row r="22" spans="1:3" x14ac:dyDescent="0.2">
      <c r="A22" s="5" t="s">
        <v>79</v>
      </c>
      <c r="B22" s="5">
        <v>5</v>
      </c>
      <c r="C22" s="5">
        <v>1</v>
      </c>
    </row>
    <row r="23" spans="1:3" x14ac:dyDescent="0.2">
      <c r="A23" s="5" t="s">
        <v>80</v>
      </c>
      <c r="B23" s="5">
        <v>6</v>
      </c>
      <c r="C23" s="5">
        <v>2</v>
      </c>
    </row>
    <row r="24" spans="1:3" x14ac:dyDescent="0.2">
      <c r="A24" s="5" t="s">
        <v>70</v>
      </c>
      <c r="B24" s="5">
        <v>6</v>
      </c>
      <c r="C24" s="5">
        <v>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C25"/>
  <sheetViews>
    <sheetView showGridLines="0" workbookViewId="0">
      <selection activeCell="F23" sqref="F23"/>
    </sheetView>
  </sheetViews>
  <sheetFormatPr defaultRowHeight="14.25" x14ac:dyDescent="0.2"/>
  <cols>
    <col min="1" max="1" width="28.5703125" style="14" bestFit="1" customWidth="1"/>
    <col min="2" max="2" width="18.42578125" style="14" bestFit="1" customWidth="1"/>
    <col min="3" max="3" width="24" style="15" bestFit="1" customWidth="1"/>
    <col min="4" max="16384" width="9.140625" style="2"/>
  </cols>
  <sheetData>
    <row r="1" spans="1:3" ht="15" x14ac:dyDescent="0.2">
      <c r="A1" s="1" t="s">
        <v>23</v>
      </c>
      <c r="B1" s="1" t="s">
        <v>50</v>
      </c>
      <c r="C1" s="1" t="s">
        <v>51</v>
      </c>
    </row>
    <row r="2" spans="1:3" x14ac:dyDescent="0.2">
      <c r="A2" s="5" t="s">
        <v>53</v>
      </c>
      <c r="B2" s="5">
        <v>50</v>
      </c>
      <c r="C2" s="5">
        <v>10</v>
      </c>
    </row>
    <row r="3" spans="1:3" x14ac:dyDescent="0.2">
      <c r="A3" s="5" t="s">
        <v>71</v>
      </c>
      <c r="B3" s="5">
        <v>25</v>
      </c>
      <c r="C3" s="5">
        <v>5</v>
      </c>
    </row>
    <row r="4" spans="1:3" x14ac:dyDescent="0.2">
      <c r="A4" s="5" t="s">
        <v>55</v>
      </c>
      <c r="B4" s="5">
        <v>28</v>
      </c>
      <c r="C4" s="5">
        <v>6</v>
      </c>
    </row>
    <row r="5" spans="1:3" x14ac:dyDescent="0.2">
      <c r="A5" s="5" t="s">
        <v>56</v>
      </c>
      <c r="B5" s="5">
        <v>16</v>
      </c>
      <c r="C5" s="5">
        <v>4</v>
      </c>
    </row>
    <row r="6" spans="1:3" x14ac:dyDescent="0.2">
      <c r="A6" s="5" t="s">
        <v>72</v>
      </c>
      <c r="B6" s="5">
        <v>14</v>
      </c>
      <c r="C6" s="5">
        <v>3</v>
      </c>
    </row>
    <row r="7" spans="1:3" x14ac:dyDescent="0.2">
      <c r="A7" s="5" t="s">
        <v>73</v>
      </c>
      <c r="B7" s="5">
        <v>22</v>
      </c>
      <c r="C7" s="5">
        <v>5</v>
      </c>
    </row>
    <row r="8" spans="1:3" x14ac:dyDescent="0.2">
      <c r="A8" s="5" t="s">
        <v>57</v>
      </c>
      <c r="B8" s="5">
        <v>30</v>
      </c>
      <c r="C8" s="5">
        <v>6</v>
      </c>
    </row>
    <row r="9" spans="1:3" x14ac:dyDescent="0.2">
      <c r="A9" s="5" t="s">
        <v>74</v>
      </c>
      <c r="B9" s="5">
        <v>25</v>
      </c>
      <c r="C9" s="5">
        <v>5</v>
      </c>
    </row>
    <row r="10" spans="1:3" x14ac:dyDescent="0.2">
      <c r="A10" s="5" t="s">
        <v>59</v>
      </c>
      <c r="B10" s="5">
        <v>40</v>
      </c>
      <c r="C10" s="5">
        <v>8</v>
      </c>
    </row>
    <row r="11" spans="1:3" x14ac:dyDescent="0.2">
      <c r="A11" s="5" t="s">
        <v>75</v>
      </c>
      <c r="B11" s="5">
        <v>16</v>
      </c>
      <c r="C11" s="5">
        <v>4</v>
      </c>
    </row>
    <row r="12" spans="1:3" x14ac:dyDescent="0.2">
      <c r="A12" s="5" t="s">
        <v>76</v>
      </c>
      <c r="B12" s="5">
        <v>12</v>
      </c>
      <c r="C12" s="5">
        <v>3</v>
      </c>
    </row>
    <row r="13" spans="1:3" x14ac:dyDescent="0.2">
      <c r="A13" s="5" t="s">
        <v>61</v>
      </c>
      <c r="B13" s="5">
        <v>18</v>
      </c>
      <c r="C13" s="5">
        <v>4</v>
      </c>
    </row>
    <row r="14" spans="1:3" x14ac:dyDescent="0.2">
      <c r="A14" s="5" t="s">
        <v>77</v>
      </c>
      <c r="B14" s="5">
        <v>5</v>
      </c>
      <c r="C14" s="5">
        <v>1</v>
      </c>
    </row>
    <row r="15" spans="1:3" x14ac:dyDescent="0.2">
      <c r="A15" s="5" t="s">
        <v>62</v>
      </c>
      <c r="B15" s="5">
        <v>20</v>
      </c>
      <c r="C15" s="5">
        <v>4</v>
      </c>
    </row>
    <row r="16" spans="1:3" x14ac:dyDescent="0.2">
      <c r="A16" s="5" t="s">
        <v>64</v>
      </c>
      <c r="B16" s="5">
        <v>18</v>
      </c>
      <c r="C16" s="5">
        <v>4</v>
      </c>
    </row>
    <row r="17" spans="1:3" x14ac:dyDescent="0.2">
      <c r="A17" s="5" t="s">
        <v>78</v>
      </c>
      <c r="B17" s="5">
        <v>15</v>
      </c>
      <c r="C17" s="5">
        <v>3</v>
      </c>
    </row>
    <row r="18" spans="1:3" x14ac:dyDescent="0.2">
      <c r="A18" s="5" t="s">
        <v>65</v>
      </c>
      <c r="B18" s="5">
        <v>10</v>
      </c>
      <c r="C18" s="5">
        <v>2</v>
      </c>
    </row>
    <row r="19" spans="1:3" x14ac:dyDescent="0.2">
      <c r="A19" s="5" t="s">
        <v>67</v>
      </c>
      <c r="B19" s="5">
        <v>14</v>
      </c>
      <c r="C19" s="5">
        <v>3</v>
      </c>
    </row>
    <row r="20" spans="1:3" x14ac:dyDescent="0.2">
      <c r="A20" s="5" t="s">
        <v>79</v>
      </c>
      <c r="B20" s="5">
        <v>3</v>
      </c>
      <c r="C20" s="5">
        <v>1</v>
      </c>
    </row>
    <row r="21" spans="1:3" x14ac:dyDescent="0.2">
      <c r="A21" s="5" t="s">
        <v>69</v>
      </c>
      <c r="B21" s="5">
        <v>4</v>
      </c>
      <c r="C21" s="5">
        <v>1</v>
      </c>
    </row>
    <row r="22" spans="1:3" x14ac:dyDescent="0.2">
      <c r="A22" s="5" t="s">
        <v>80</v>
      </c>
      <c r="B22" s="5">
        <v>4</v>
      </c>
      <c r="C22" s="5">
        <v>1</v>
      </c>
    </row>
    <row r="25" spans="1:3" x14ac:dyDescent="0.2">
      <c r="A25" s="17"/>
      <c r="B25" s="2"/>
      <c r="C25" s="2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C25"/>
  <sheetViews>
    <sheetView showGridLines="0" workbookViewId="0"/>
  </sheetViews>
  <sheetFormatPr defaultRowHeight="14.25" x14ac:dyDescent="0.2"/>
  <cols>
    <col min="1" max="1" width="28.5703125" style="14" bestFit="1" customWidth="1"/>
    <col min="2" max="2" width="18.42578125" style="14" bestFit="1" customWidth="1"/>
    <col min="3" max="3" width="24" style="15" bestFit="1" customWidth="1"/>
    <col min="4" max="16384" width="9.140625" style="2"/>
  </cols>
  <sheetData>
    <row r="1" spans="1:3" ht="15" x14ac:dyDescent="0.2">
      <c r="A1" s="1" t="s">
        <v>23</v>
      </c>
      <c r="B1" s="1" t="s">
        <v>50</v>
      </c>
      <c r="C1" s="1" t="s">
        <v>51</v>
      </c>
    </row>
    <row r="2" spans="1:3" x14ac:dyDescent="0.2">
      <c r="A2" s="5" t="s">
        <v>53</v>
      </c>
      <c r="B2" s="5">
        <v>50</v>
      </c>
      <c r="C2" s="5">
        <v>10</v>
      </c>
    </row>
    <row r="3" spans="1:3" x14ac:dyDescent="0.2">
      <c r="A3" s="5" t="s">
        <v>71</v>
      </c>
      <c r="B3" s="5">
        <v>25</v>
      </c>
      <c r="C3" s="5">
        <v>5</v>
      </c>
    </row>
    <row r="4" spans="1:3" x14ac:dyDescent="0.2">
      <c r="A4" s="5" t="s">
        <v>55</v>
      </c>
      <c r="B4" s="5">
        <v>28</v>
      </c>
      <c r="C4" s="5">
        <v>6</v>
      </c>
    </row>
    <row r="5" spans="1:3" x14ac:dyDescent="0.2">
      <c r="A5" s="5" t="s">
        <v>56</v>
      </c>
      <c r="B5" s="5">
        <v>16</v>
      </c>
      <c r="C5" s="5">
        <v>4</v>
      </c>
    </row>
    <row r="6" spans="1:3" x14ac:dyDescent="0.2">
      <c r="A6" s="5" t="s">
        <v>72</v>
      </c>
      <c r="B6" s="5">
        <v>14</v>
      </c>
      <c r="C6" s="5">
        <v>3</v>
      </c>
    </row>
    <row r="7" spans="1:3" x14ac:dyDescent="0.2">
      <c r="A7" s="5" t="s">
        <v>73</v>
      </c>
      <c r="B7" s="5">
        <v>22</v>
      </c>
      <c r="C7" s="5">
        <v>5</v>
      </c>
    </row>
    <row r="8" spans="1:3" x14ac:dyDescent="0.2">
      <c r="A8" s="5" t="s">
        <v>57</v>
      </c>
      <c r="B8" s="5">
        <v>30</v>
      </c>
      <c r="C8" s="5">
        <v>6</v>
      </c>
    </row>
    <row r="9" spans="1:3" x14ac:dyDescent="0.2">
      <c r="A9" s="5" t="s">
        <v>74</v>
      </c>
      <c r="B9" s="5">
        <v>25</v>
      </c>
      <c r="C9" s="5">
        <v>5</v>
      </c>
    </row>
    <row r="10" spans="1:3" x14ac:dyDescent="0.2">
      <c r="A10" s="5" t="s">
        <v>59</v>
      </c>
      <c r="B10" s="5">
        <v>40</v>
      </c>
      <c r="C10" s="5">
        <v>8</v>
      </c>
    </row>
    <row r="11" spans="1:3" x14ac:dyDescent="0.2">
      <c r="A11" s="5" t="s">
        <v>75</v>
      </c>
      <c r="B11" s="5">
        <v>16</v>
      </c>
      <c r="C11" s="5">
        <v>4</v>
      </c>
    </row>
    <row r="12" spans="1:3" x14ac:dyDescent="0.2">
      <c r="A12" s="5" t="s">
        <v>76</v>
      </c>
      <c r="B12" s="5">
        <v>12</v>
      </c>
      <c r="C12" s="5">
        <v>3</v>
      </c>
    </row>
    <row r="13" spans="1:3" x14ac:dyDescent="0.2">
      <c r="A13" s="5" t="s">
        <v>61</v>
      </c>
      <c r="B13" s="5">
        <v>18</v>
      </c>
      <c r="C13" s="5">
        <v>4</v>
      </c>
    </row>
    <row r="14" spans="1:3" x14ac:dyDescent="0.2">
      <c r="A14" s="5" t="s">
        <v>77</v>
      </c>
      <c r="B14" s="5">
        <v>5</v>
      </c>
      <c r="C14" s="5">
        <v>1</v>
      </c>
    </row>
    <row r="15" spans="1:3" x14ac:dyDescent="0.2">
      <c r="A15" s="5" t="s">
        <v>62</v>
      </c>
      <c r="B15" s="5">
        <v>20</v>
      </c>
      <c r="C15" s="5">
        <v>4</v>
      </c>
    </row>
    <row r="16" spans="1:3" x14ac:dyDescent="0.2">
      <c r="A16" s="5" t="s">
        <v>64</v>
      </c>
      <c r="B16" s="5">
        <v>18</v>
      </c>
      <c r="C16" s="5">
        <v>4</v>
      </c>
    </row>
    <row r="17" spans="1:3" x14ac:dyDescent="0.2">
      <c r="A17" s="5" t="s">
        <v>78</v>
      </c>
      <c r="B17" s="5">
        <v>15</v>
      </c>
      <c r="C17" s="5">
        <v>3</v>
      </c>
    </row>
    <row r="18" spans="1:3" x14ac:dyDescent="0.2">
      <c r="A18" s="5" t="s">
        <v>65</v>
      </c>
      <c r="B18" s="5">
        <v>10</v>
      </c>
      <c r="C18" s="5">
        <v>2</v>
      </c>
    </row>
    <row r="19" spans="1:3" x14ac:dyDescent="0.2">
      <c r="A19" s="5" t="s">
        <v>67</v>
      </c>
      <c r="B19" s="5">
        <v>14</v>
      </c>
      <c r="C19" s="5">
        <v>3</v>
      </c>
    </row>
    <row r="20" spans="1:3" x14ac:dyDescent="0.2">
      <c r="A20" s="5" t="s">
        <v>79</v>
      </c>
      <c r="B20" s="5">
        <v>3</v>
      </c>
      <c r="C20" s="5">
        <v>1</v>
      </c>
    </row>
    <row r="21" spans="1:3" x14ac:dyDescent="0.2">
      <c r="A21" s="5" t="s">
        <v>69</v>
      </c>
      <c r="B21" s="5">
        <v>4</v>
      </c>
      <c r="C21" s="5">
        <v>1</v>
      </c>
    </row>
    <row r="22" spans="1:3" x14ac:dyDescent="0.2">
      <c r="A22" s="5" t="s">
        <v>80</v>
      </c>
      <c r="B22" s="5">
        <v>4</v>
      </c>
      <c r="C22" s="5">
        <v>1</v>
      </c>
    </row>
    <row r="25" spans="1:3" x14ac:dyDescent="0.2">
      <c r="A25" s="17"/>
      <c r="B25" s="2"/>
      <c r="C25" s="2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C28"/>
  <sheetViews>
    <sheetView showGridLines="0" workbookViewId="0"/>
  </sheetViews>
  <sheetFormatPr defaultRowHeight="14.25" x14ac:dyDescent="0.2"/>
  <cols>
    <col min="1" max="1" width="28.5703125" style="2" bestFit="1" customWidth="1"/>
    <col min="2" max="2" width="18.42578125" style="2" bestFit="1" customWidth="1"/>
    <col min="3" max="3" width="24" style="2" bestFit="1" customWidth="1"/>
    <col min="4" max="16384" width="9.140625" style="2"/>
  </cols>
  <sheetData>
    <row r="1" spans="1:3" ht="15" x14ac:dyDescent="0.2">
      <c r="A1" s="1" t="s">
        <v>23</v>
      </c>
      <c r="B1" s="1" t="s">
        <v>50</v>
      </c>
      <c r="C1" s="1" t="s">
        <v>51</v>
      </c>
    </row>
    <row r="2" spans="1:3" x14ac:dyDescent="0.2">
      <c r="A2" s="5" t="s">
        <v>52</v>
      </c>
      <c r="B2" s="5">
        <v>80</v>
      </c>
      <c r="C2" s="5">
        <v>16</v>
      </c>
    </row>
    <row r="3" spans="1:3" x14ac:dyDescent="0.2">
      <c r="A3" s="5" t="s">
        <v>53</v>
      </c>
      <c r="B3" s="5">
        <v>100</v>
      </c>
      <c r="C3" s="5">
        <v>20</v>
      </c>
    </row>
    <row r="4" spans="1:3" x14ac:dyDescent="0.2">
      <c r="A4" s="5" t="s">
        <v>71</v>
      </c>
      <c r="B4" s="5">
        <v>70</v>
      </c>
      <c r="C4" s="5">
        <v>14</v>
      </c>
    </row>
    <row r="5" spans="1:3" x14ac:dyDescent="0.2">
      <c r="A5" s="5" t="s">
        <v>54</v>
      </c>
      <c r="B5" s="5">
        <v>10</v>
      </c>
      <c r="C5" s="5">
        <v>2</v>
      </c>
    </row>
    <row r="6" spans="1:3" x14ac:dyDescent="0.2">
      <c r="A6" s="5" t="s">
        <v>55</v>
      </c>
      <c r="B6" s="5">
        <v>40</v>
      </c>
      <c r="C6" s="5">
        <v>8</v>
      </c>
    </row>
    <row r="7" spans="1:3" x14ac:dyDescent="0.2">
      <c r="A7" s="5" t="s">
        <v>56</v>
      </c>
      <c r="B7" s="5">
        <v>20</v>
      </c>
      <c r="C7" s="5">
        <v>4</v>
      </c>
    </row>
    <row r="8" spans="1:3" x14ac:dyDescent="0.2">
      <c r="A8" s="5" t="s">
        <v>72</v>
      </c>
      <c r="B8" s="5">
        <v>15</v>
      </c>
      <c r="C8" s="5">
        <v>3</v>
      </c>
    </row>
    <row r="9" spans="1:3" x14ac:dyDescent="0.2">
      <c r="A9" s="5" t="s">
        <v>73</v>
      </c>
      <c r="B9" s="5">
        <v>40</v>
      </c>
      <c r="C9" s="5">
        <v>8</v>
      </c>
    </row>
    <row r="10" spans="1:3" x14ac:dyDescent="0.2">
      <c r="A10" s="5" t="s">
        <v>57</v>
      </c>
      <c r="B10" s="5">
        <v>50</v>
      </c>
      <c r="C10" s="5">
        <v>10</v>
      </c>
    </row>
    <row r="11" spans="1:3" x14ac:dyDescent="0.2">
      <c r="A11" s="5" t="s">
        <v>81</v>
      </c>
      <c r="B11" s="5">
        <v>8</v>
      </c>
      <c r="C11" s="5">
        <v>2</v>
      </c>
    </row>
    <row r="12" spans="1:3" x14ac:dyDescent="0.2">
      <c r="A12" s="5" t="s">
        <v>74</v>
      </c>
      <c r="B12" s="5">
        <v>30</v>
      </c>
      <c r="C12" s="5">
        <v>6</v>
      </c>
    </row>
    <row r="13" spans="1:3" x14ac:dyDescent="0.2">
      <c r="A13" s="5" t="s">
        <v>58</v>
      </c>
      <c r="B13" s="5">
        <v>10</v>
      </c>
      <c r="C13" s="5">
        <v>2</v>
      </c>
    </row>
    <row r="14" spans="1:3" x14ac:dyDescent="0.2">
      <c r="A14" s="5" t="s">
        <v>83</v>
      </c>
      <c r="B14" s="5">
        <v>30</v>
      </c>
      <c r="C14" s="5">
        <v>6</v>
      </c>
    </row>
    <row r="15" spans="1:3" x14ac:dyDescent="0.2">
      <c r="A15" s="5" t="s">
        <v>60</v>
      </c>
      <c r="B15" s="5">
        <v>22</v>
      </c>
      <c r="C15" s="5">
        <v>5</v>
      </c>
    </row>
    <row r="16" spans="1:3" x14ac:dyDescent="0.2">
      <c r="A16" s="5" t="s">
        <v>75</v>
      </c>
      <c r="B16" s="5">
        <v>10</v>
      </c>
      <c r="C16" s="5">
        <v>2</v>
      </c>
    </row>
    <row r="17" spans="1:3" x14ac:dyDescent="0.2">
      <c r="A17" s="5" t="s">
        <v>61</v>
      </c>
      <c r="B17" s="5">
        <v>30</v>
      </c>
      <c r="C17" s="5">
        <v>6</v>
      </c>
    </row>
    <row r="18" spans="1:3" x14ac:dyDescent="0.2">
      <c r="A18" s="5" t="s">
        <v>77</v>
      </c>
      <c r="B18" s="5">
        <v>5</v>
      </c>
      <c r="C18" s="5">
        <v>1</v>
      </c>
    </row>
    <row r="19" spans="1:3" x14ac:dyDescent="0.2">
      <c r="A19" s="5" t="s">
        <v>62</v>
      </c>
      <c r="B19" s="5">
        <v>35</v>
      </c>
      <c r="C19" s="5">
        <v>7</v>
      </c>
    </row>
    <row r="20" spans="1:3" x14ac:dyDescent="0.2">
      <c r="A20" s="5" t="s">
        <v>82</v>
      </c>
      <c r="B20" s="5">
        <v>28</v>
      </c>
      <c r="C20" s="5">
        <v>6</v>
      </c>
    </row>
    <row r="21" spans="1:3" x14ac:dyDescent="0.2">
      <c r="A21" s="5" t="s">
        <v>63</v>
      </c>
      <c r="B21" s="5">
        <v>44</v>
      </c>
      <c r="C21" s="5">
        <v>9</v>
      </c>
    </row>
    <row r="22" spans="1:3" x14ac:dyDescent="0.2">
      <c r="A22" s="5" t="s">
        <v>78</v>
      </c>
      <c r="B22" s="5">
        <v>33</v>
      </c>
      <c r="C22" s="5">
        <v>7</v>
      </c>
    </row>
    <row r="23" spans="1:3" x14ac:dyDescent="0.2">
      <c r="A23" s="5" t="s">
        <v>67</v>
      </c>
      <c r="B23" s="5">
        <v>45</v>
      </c>
      <c r="C23" s="5">
        <v>9</v>
      </c>
    </row>
    <row r="24" spans="1:3" x14ac:dyDescent="0.2">
      <c r="A24" s="5" t="s">
        <v>69</v>
      </c>
      <c r="B24" s="5">
        <v>23</v>
      </c>
      <c r="C24" s="5">
        <v>5</v>
      </c>
    </row>
    <row r="25" spans="1:3" x14ac:dyDescent="0.2">
      <c r="A25" s="5" t="s">
        <v>66</v>
      </c>
      <c r="B25" s="5">
        <v>34</v>
      </c>
      <c r="C25" s="5">
        <v>7</v>
      </c>
    </row>
    <row r="26" spans="1:3" x14ac:dyDescent="0.2">
      <c r="A26" s="5" t="s">
        <v>59</v>
      </c>
      <c r="B26" s="5">
        <v>67</v>
      </c>
      <c r="C26" s="5">
        <v>14</v>
      </c>
    </row>
    <row r="28" spans="1:3" x14ac:dyDescent="0.2">
      <c r="A28" s="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D24"/>
  <sheetViews>
    <sheetView showGridLines="0" workbookViewId="0"/>
  </sheetViews>
  <sheetFormatPr defaultRowHeight="14.25" x14ac:dyDescent="0.2"/>
  <cols>
    <col min="1" max="1" width="24.7109375" style="14" bestFit="1" customWidth="1"/>
    <col min="2" max="2" width="18.42578125" style="14" bestFit="1" customWidth="1"/>
    <col min="3" max="3" width="25.28515625" style="15" bestFit="1" customWidth="1"/>
    <col min="4" max="4" width="9.140625" style="2"/>
    <col min="5" max="5" width="28.5703125" style="2" bestFit="1" customWidth="1"/>
    <col min="6" max="7" width="9.140625" style="2"/>
    <col min="8" max="8" width="24.42578125" style="2" bestFit="1" customWidth="1"/>
    <col min="9" max="10" width="9.140625" style="2"/>
    <col min="11" max="11" width="28.5703125" style="2" bestFit="1" customWidth="1"/>
    <col min="12" max="16384" width="9.140625" style="2"/>
  </cols>
  <sheetData>
    <row r="1" spans="1:3" ht="15" x14ac:dyDescent="0.2">
      <c r="A1" s="1" t="s">
        <v>23</v>
      </c>
      <c r="B1" s="1" t="s">
        <v>50</v>
      </c>
      <c r="C1" s="1" t="s">
        <v>51</v>
      </c>
    </row>
    <row r="2" spans="1:3" x14ac:dyDescent="0.2">
      <c r="A2" s="5" t="s">
        <v>52</v>
      </c>
      <c r="B2" s="5">
        <v>40</v>
      </c>
      <c r="C2" s="5">
        <v>8</v>
      </c>
    </row>
    <row r="3" spans="1:3" x14ac:dyDescent="0.2">
      <c r="A3" s="5" t="s">
        <v>53</v>
      </c>
      <c r="B3" s="5">
        <v>45</v>
      </c>
      <c r="C3" s="5">
        <v>9</v>
      </c>
    </row>
    <row r="4" spans="1:3" x14ac:dyDescent="0.2">
      <c r="A4" s="5" t="s">
        <v>54</v>
      </c>
      <c r="B4" s="5">
        <v>12</v>
      </c>
      <c r="C4" s="5">
        <v>3</v>
      </c>
    </row>
    <row r="5" spans="1:3" x14ac:dyDescent="0.2">
      <c r="A5" s="5" t="s">
        <v>55</v>
      </c>
      <c r="B5" s="5">
        <v>18</v>
      </c>
      <c r="C5" s="5">
        <v>4</v>
      </c>
    </row>
    <row r="6" spans="1:3" x14ac:dyDescent="0.2">
      <c r="A6" s="5" t="s">
        <v>56</v>
      </c>
      <c r="B6" s="5">
        <v>14</v>
      </c>
      <c r="C6" s="5">
        <v>3</v>
      </c>
    </row>
    <row r="7" spans="1:3" x14ac:dyDescent="0.2">
      <c r="A7" s="5" t="s">
        <v>57</v>
      </c>
      <c r="B7" s="5">
        <v>20</v>
      </c>
      <c r="C7" s="5">
        <v>4</v>
      </c>
    </row>
    <row r="8" spans="1:3" x14ac:dyDescent="0.2">
      <c r="A8" s="5" t="s">
        <v>58</v>
      </c>
      <c r="B8" s="5">
        <v>8</v>
      </c>
      <c r="C8" s="5">
        <v>2</v>
      </c>
    </row>
    <row r="9" spans="1:3" x14ac:dyDescent="0.2">
      <c r="A9" s="5" t="s">
        <v>59</v>
      </c>
      <c r="B9" s="5">
        <v>35</v>
      </c>
      <c r="C9" s="5">
        <v>7</v>
      </c>
    </row>
    <row r="10" spans="1:3" x14ac:dyDescent="0.2">
      <c r="A10" s="5" t="s">
        <v>60</v>
      </c>
      <c r="B10" s="5">
        <v>15</v>
      </c>
      <c r="C10" s="5">
        <v>3</v>
      </c>
    </row>
    <row r="11" spans="1:3" x14ac:dyDescent="0.2">
      <c r="A11" s="5" t="s">
        <v>61</v>
      </c>
      <c r="B11" s="5">
        <v>30</v>
      </c>
      <c r="C11" s="5">
        <v>6</v>
      </c>
    </row>
    <row r="12" spans="1:3" x14ac:dyDescent="0.2">
      <c r="A12" s="5" t="s">
        <v>62</v>
      </c>
      <c r="B12" s="5">
        <v>38</v>
      </c>
      <c r="C12" s="5">
        <v>8</v>
      </c>
    </row>
    <row r="13" spans="1:3" x14ac:dyDescent="0.2">
      <c r="A13" s="5" t="s">
        <v>63</v>
      </c>
      <c r="B13" s="5">
        <v>15</v>
      </c>
      <c r="C13" s="5">
        <v>3</v>
      </c>
    </row>
    <row r="14" spans="1:3" x14ac:dyDescent="0.2">
      <c r="A14" s="5" t="s">
        <v>64</v>
      </c>
      <c r="B14" s="5">
        <v>12</v>
      </c>
      <c r="C14" s="5">
        <v>3</v>
      </c>
    </row>
    <row r="15" spans="1:3" x14ac:dyDescent="0.2">
      <c r="A15" s="5" t="s">
        <v>65</v>
      </c>
      <c r="B15" s="5">
        <v>9</v>
      </c>
      <c r="C15" s="5">
        <v>2</v>
      </c>
    </row>
    <row r="16" spans="1:3" x14ac:dyDescent="0.2">
      <c r="A16" s="5" t="s">
        <v>66</v>
      </c>
      <c r="B16" s="5">
        <v>8</v>
      </c>
      <c r="C16" s="5">
        <v>2</v>
      </c>
    </row>
    <row r="17" spans="1:4" x14ac:dyDescent="0.2">
      <c r="A17" s="5" t="s">
        <v>67</v>
      </c>
      <c r="B17" s="5">
        <v>17</v>
      </c>
      <c r="C17" s="5">
        <v>4</v>
      </c>
    </row>
    <row r="18" spans="1:4" x14ac:dyDescent="0.2">
      <c r="A18" s="5" t="s">
        <v>68</v>
      </c>
      <c r="B18" s="5">
        <v>10</v>
      </c>
      <c r="C18" s="5">
        <v>2</v>
      </c>
    </row>
    <row r="19" spans="1:4" x14ac:dyDescent="0.2">
      <c r="A19" s="5" t="s">
        <v>69</v>
      </c>
      <c r="B19" s="5">
        <v>5</v>
      </c>
      <c r="C19" s="5">
        <v>1</v>
      </c>
    </row>
    <row r="20" spans="1:4" x14ac:dyDescent="0.2">
      <c r="A20" s="5" t="s">
        <v>70</v>
      </c>
      <c r="B20" s="5">
        <v>5</v>
      </c>
      <c r="C20" s="5">
        <v>1</v>
      </c>
    </row>
    <row r="23" spans="1:4" x14ac:dyDescent="0.2">
      <c r="D23" s="16"/>
    </row>
    <row r="24" spans="1:4" x14ac:dyDescent="0.2">
      <c r="B24" s="2"/>
      <c r="C24" s="2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C24"/>
  <sheetViews>
    <sheetView showGridLines="0" workbookViewId="0">
      <selection activeCell="B21" sqref="B21"/>
    </sheetView>
  </sheetViews>
  <sheetFormatPr defaultRowHeight="14.25" x14ac:dyDescent="0.2"/>
  <cols>
    <col min="1" max="1" width="24.7109375" style="2" bestFit="1" customWidth="1"/>
    <col min="2" max="2" width="18.42578125" style="2" bestFit="1" customWidth="1"/>
    <col min="3" max="3" width="24" style="2" bestFit="1" customWidth="1"/>
    <col min="4" max="16384" width="9.140625" style="2"/>
  </cols>
  <sheetData>
    <row r="1" spans="1:3" ht="15" x14ac:dyDescent="0.2">
      <c r="A1" s="1" t="s">
        <v>512</v>
      </c>
      <c r="B1" s="1" t="s">
        <v>50</v>
      </c>
      <c r="C1" s="1" t="s">
        <v>51</v>
      </c>
    </row>
    <row r="2" spans="1:3" x14ac:dyDescent="0.2">
      <c r="A2" s="5" t="s">
        <v>52</v>
      </c>
      <c r="B2" s="5">
        <v>50</v>
      </c>
      <c r="C2" s="5">
        <v>10</v>
      </c>
    </row>
    <row r="3" spans="1:3" x14ac:dyDescent="0.2">
      <c r="A3" s="5" t="s">
        <v>53</v>
      </c>
      <c r="B3" s="5">
        <v>60</v>
      </c>
      <c r="C3" s="5">
        <v>12</v>
      </c>
    </row>
    <row r="4" spans="1:3" x14ac:dyDescent="0.2">
      <c r="A4" s="5" t="s">
        <v>54</v>
      </c>
      <c r="B4" s="5">
        <v>18</v>
      </c>
      <c r="C4" s="5">
        <v>4</v>
      </c>
    </row>
    <row r="5" spans="1:3" x14ac:dyDescent="0.2">
      <c r="A5" s="5" t="s">
        <v>55</v>
      </c>
      <c r="B5" s="5">
        <v>25</v>
      </c>
      <c r="C5" s="5">
        <v>5</v>
      </c>
    </row>
    <row r="6" spans="1:3" x14ac:dyDescent="0.2">
      <c r="A6" s="5" t="s">
        <v>72</v>
      </c>
      <c r="B6" s="5">
        <v>10</v>
      </c>
      <c r="C6" s="5">
        <v>2</v>
      </c>
    </row>
    <row r="7" spans="1:3" x14ac:dyDescent="0.2">
      <c r="A7" s="5" t="s">
        <v>73</v>
      </c>
      <c r="B7" s="5">
        <v>28</v>
      </c>
      <c r="C7" s="5">
        <v>6</v>
      </c>
    </row>
    <row r="8" spans="1:3" x14ac:dyDescent="0.2">
      <c r="A8" s="5" t="s">
        <v>81</v>
      </c>
      <c r="B8" s="5">
        <v>6</v>
      </c>
      <c r="C8" s="5">
        <v>2</v>
      </c>
    </row>
    <row r="9" spans="1:3" x14ac:dyDescent="0.2">
      <c r="A9" s="5" t="s">
        <v>58</v>
      </c>
      <c r="B9" s="5">
        <v>5</v>
      </c>
      <c r="C9" s="5">
        <v>1</v>
      </c>
    </row>
    <row r="10" spans="1:3" x14ac:dyDescent="0.2">
      <c r="A10" s="5" t="s">
        <v>59</v>
      </c>
      <c r="B10" s="5">
        <v>45</v>
      </c>
      <c r="C10" s="5">
        <v>9</v>
      </c>
    </row>
    <row r="11" spans="1:3" x14ac:dyDescent="0.2">
      <c r="A11" s="5" t="s">
        <v>60</v>
      </c>
      <c r="B11" s="5">
        <v>10</v>
      </c>
      <c r="C11" s="5">
        <v>2</v>
      </c>
    </row>
    <row r="12" spans="1:3" x14ac:dyDescent="0.2">
      <c r="A12" s="5" t="s">
        <v>76</v>
      </c>
      <c r="B12" s="5">
        <v>10</v>
      </c>
      <c r="C12" s="5">
        <v>2</v>
      </c>
    </row>
    <row r="13" spans="1:3" x14ac:dyDescent="0.2">
      <c r="A13" s="5" t="s">
        <v>61</v>
      </c>
      <c r="B13" s="5">
        <v>20</v>
      </c>
      <c r="C13" s="5">
        <v>4</v>
      </c>
    </row>
    <row r="14" spans="1:3" x14ac:dyDescent="0.2">
      <c r="A14" s="5" t="s">
        <v>62</v>
      </c>
      <c r="B14" s="5">
        <v>30</v>
      </c>
      <c r="C14" s="5">
        <v>6</v>
      </c>
    </row>
    <row r="15" spans="1:3" x14ac:dyDescent="0.2">
      <c r="A15" s="5" t="s">
        <v>82</v>
      </c>
      <c r="B15" s="5">
        <v>12</v>
      </c>
      <c r="C15" s="5">
        <v>3</v>
      </c>
    </row>
    <row r="16" spans="1:3" x14ac:dyDescent="0.2">
      <c r="A16" s="5" t="s">
        <v>63</v>
      </c>
      <c r="B16" s="5">
        <v>20</v>
      </c>
      <c r="C16" s="5">
        <v>4</v>
      </c>
    </row>
    <row r="17" spans="1:3" x14ac:dyDescent="0.2">
      <c r="A17" s="5" t="s">
        <v>64</v>
      </c>
      <c r="B17" s="5">
        <v>25</v>
      </c>
      <c r="C17" s="5">
        <v>5</v>
      </c>
    </row>
    <row r="18" spans="1:3" x14ac:dyDescent="0.2">
      <c r="A18" s="5" t="s">
        <v>78</v>
      </c>
      <c r="B18" s="5">
        <v>25</v>
      </c>
      <c r="C18" s="5">
        <v>5</v>
      </c>
    </row>
    <row r="19" spans="1:3" x14ac:dyDescent="0.2">
      <c r="A19" s="5" t="s">
        <v>66</v>
      </c>
      <c r="B19" s="5">
        <v>20</v>
      </c>
      <c r="C19" s="5">
        <v>4</v>
      </c>
    </row>
    <row r="20" spans="1:3" x14ac:dyDescent="0.2">
      <c r="A20" s="5" t="s">
        <v>67</v>
      </c>
      <c r="B20" s="5">
        <v>15</v>
      </c>
      <c r="C20" s="5">
        <v>3</v>
      </c>
    </row>
    <row r="21" spans="1:3" x14ac:dyDescent="0.2">
      <c r="A21" s="5" t="s">
        <v>68</v>
      </c>
      <c r="B21" s="5">
        <v>13</v>
      </c>
      <c r="C21" s="5">
        <v>3</v>
      </c>
    </row>
    <row r="22" spans="1:3" x14ac:dyDescent="0.2">
      <c r="A22" s="5" t="s">
        <v>79</v>
      </c>
      <c r="B22" s="5">
        <v>5</v>
      </c>
      <c r="C22" s="5">
        <v>1</v>
      </c>
    </row>
    <row r="23" spans="1:3" x14ac:dyDescent="0.2">
      <c r="A23" s="5" t="s">
        <v>80</v>
      </c>
      <c r="B23" s="5">
        <v>6</v>
      </c>
      <c r="C23" s="5">
        <v>2</v>
      </c>
    </row>
    <row r="24" spans="1:3" x14ac:dyDescent="0.2">
      <c r="A24" s="5" t="s">
        <v>70</v>
      </c>
      <c r="B24" s="5">
        <v>6</v>
      </c>
      <c r="C24" s="5">
        <v>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G11"/>
  <sheetViews>
    <sheetView showGridLines="0" workbookViewId="0">
      <selection activeCell="G9" sqref="G9"/>
    </sheetView>
  </sheetViews>
  <sheetFormatPr defaultRowHeight="14.25" x14ac:dyDescent="0.2"/>
  <cols>
    <col min="1" max="1" width="9.140625" style="43"/>
    <col min="2" max="2" width="19.5703125" style="43" bestFit="1" customWidth="1"/>
    <col min="3" max="3" width="21.42578125" style="43" bestFit="1" customWidth="1"/>
    <col min="4" max="5" width="19.5703125" style="43" customWidth="1"/>
    <col min="6" max="6" width="11.140625" style="43" customWidth="1"/>
    <col min="7" max="7" width="19.28515625" style="43" bestFit="1" customWidth="1"/>
    <col min="8" max="16384" width="9.140625" style="43"/>
  </cols>
  <sheetData>
    <row r="2" spans="2:7" ht="15" x14ac:dyDescent="0.2">
      <c r="B2" s="162" t="s">
        <v>432</v>
      </c>
      <c r="C2" s="162" t="s">
        <v>433</v>
      </c>
      <c r="D2" s="162" t="s">
        <v>517</v>
      </c>
      <c r="E2" s="166"/>
    </row>
    <row r="3" spans="2:7" x14ac:dyDescent="0.2">
      <c r="B3" s="168" t="s">
        <v>52</v>
      </c>
      <c r="C3" s="168" t="s">
        <v>434</v>
      </c>
      <c r="D3" s="168" t="s">
        <v>518</v>
      </c>
      <c r="E3" s="13"/>
      <c r="F3" s="13" t="s">
        <v>516</v>
      </c>
      <c r="G3" s="13" t="s">
        <v>432</v>
      </c>
    </row>
    <row r="4" spans="2:7" x14ac:dyDescent="0.2">
      <c r="B4" s="168" t="s">
        <v>53</v>
      </c>
      <c r="C4" s="168" t="s">
        <v>435</v>
      </c>
      <c r="D4" s="168" t="s">
        <v>519</v>
      </c>
      <c r="E4" s="13"/>
      <c r="F4" s="13" t="s">
        <v>515</v>
      </c>
      <c r="G4" s="13"/>
    </row>
    <row r="5" spans="2:7" x14ac:dyDescent="0.2">
      <c r="B5" s="168" t="s">
        <v>55</v>
      </c>
      <c r="C5" s="168" t="s">
        <v>520</v>
      </c>
      <c r="D5" s="168" t="s">
        <v>520</v>
      </c>
      <c r="E5" s="167"/>
    </row>
    <row r="6" spans="2:7" x14ac:dyDescent="0.2">
      <c r="B6" s="168" t="s">
        <v>83</v>
      </c>
      <c r="C6" s="168" t="s">
        <v>436</v>
      </c>
      <c r="D6" s="169" t="s">
        <v>521</v>
      </c>
      <c r="E6" s="167"/>
    </row>
    <row r="7" spans="2:7" x14ac:dyDescent="0.2">
      <c r="B7" s="168" t="s">
        <v>60</v>
      </c>
      <c r="C7" s="168" t="s">
        <v>61</v>
      </c>
      <c r="D7" s="13"/>
      <c r="E7" s="167"/>
    </row>
    <row r="8" spans="2:7" x14ac:dyDescent="0.2">
      <c r="B8" s="168" t="s">
        <v>62</v>
      </c>
      <c r="C8" s="168" t="s">
        <v>437</v>
      </c>
      <c r="D8" s="13"/>
      <c r="E8" s="167"/>
    </row>
    <row r="9" spans="2:7" x14ac:dyDescent="0.2">
      <c r="B9" s="168" t="s">
        <v>67</v>
      </c>
      <c r="C9" s="168" t="s">
        <v>438</v>
      </c>
      <c r="D9" s="13"/>
      <c r="E9" s="167"/>
    </row>
    <row r="10" spans="2:7" x14ac:dyDescent="0.2">
      <c r="B10" s="169" t="s">
        <v>439</v>
      </c>
      <c r="C10" s="169" t="s">
        <v>440</v>
      </c>
      <c r="D10" s="13"/>
      <c r="E10" s="167"/>
    </row>
    <row r="11" spans="2:7" x14ac:dyDescent="0.2">
      <c r="C11" s="170" t="s">
        <v>522</v>
      </c>
    </row>
  </sheetData>
  <conditionalFormatting sqref="B10 D10:E10">
    <cfRule type="expression" dxfId="18" priority="1">
      <formula>AND($F13=#REF!,#REF!=#REF!)</formula>
    </cfRule>
  </conditionalFormatting>
  <conditionalFormatting sqref="F3:G4">
    <cfRule type="expression" dxfId="17" priority="3">
      <formula>AND($F5=#REF!,#REF!=#REF!)</formula>
    </cfRule>
  </conditionalFormatting>
  <conditionalFormatting sqref="B3:B9 D3:E9">
    <cfRule type="expression" dxfId="16" priority="4">
      <formula>AND($F6=#REF!,#REF!=#REF!)</formula>
    </cfRule>
  </conditionalFormatting>
  <conditionalFormatting sqref="C3:C9">
    <cfRule type="expression" dxfId="15" priority="5">
      <formula>AND($F6=#REF!,#REF!=#REF!)</formula>
    </cfRule>
  </conditionalFormatting>
  <conditionalFormatting sqref="C10">
    <cfRule type="expression" dxfId="14" priority="2">
      <formula>AND($F13=#REF!,#REF!=#REF!)</formula>
    </cfRule>
  </conditionalFormatting>
  <dataValidations count="2">
    <dataValidation type="list" allowBlank="1" showInputMessage="1" showErrorMessage="1" sqref="G3">
      <formula1>$B$2:$D$2</formula1>
    </dataValidation>
    <dataValidation type="list" allowBlank="1" showInputMessage="1" showErrorMessage="1" sqref="G4">
      <formula1>INDIRECT(G3)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C1:Y57"/>
  <sheetViews>
    <sheetView workbookViewId="0">
      <selection activeCell="K9" sqref="K9"/>
    </sheetView>
  </sheetViews>
  <sheetFormatPr defaultRowHeight="14.25" x14ac:dyDescent="0.2"/>
  <cols>
    <col min="1" max="2" width="6.42578125" style="81" customWidth="1"/>
    <col min="3" max="3" width="10.5703125" style="81" bestFit="1" customWidth="1"/>
    <col min="4" max="4" width="9.28515625" style="81" bestFit="1" customWidth="1"/>
    <col min="5" max="5" width="11.7109375" style="81" customWidth="1"/>
    <col min="6" max="6" width="8.85546875" style="81" bestFit="1" customWidth="1"/>
    <col min="7" max="7" width="9.140625" style="81"/>
    <col min="8" max="8" width="9.5703125" style="81" customWidth="1"/>
    <col min="9" max="254" width="9.140625" style="81"/>
    <col min="255" max="255" width="6.42578125" style="81" customWidth="1"/>
    <col min="256" max="256" width="16.7109375" style="81" bestFit="1" customWidth="1"/>
    <col min="257" max="257" width="15" style="81" customWidth="1"/>
    <col min="258" max="258" width="14.85546875" style="81" customWidth="1"/>
    <col min="259" max="259" width="9.85546875" style="81" bestFit="1" customWidth="1"/>
    <col min="260" max="260" width="14.7109375" style="81" bestFit="1" customWidth="1"/>
    <col min="261" max="510" width="9.140625" style="81"/>
    <col min="511" max="511" width="6.42578125" style="81" customWidth="1"/>
    <col min="512" max="512" width="16.7109375" style="81" bestFit="1" customWidth="1"/>
    <col min="513" max="513" width="15" style="81" customWidth="1"/>
    <col min="514" max="514" width="14.85546875" style="81" customWidth="1"/>
    <col min="515" max="515" width="9.85546875" style="81" bestFit="1" customWidth="1"/>
    <col min="516" max="516" width="14.7109375" style="81" bestFit="1" customWidth="1"/>
    <col min="517" max="766" width="9.140625" style="81"/>
    <col min="767" max="767" width="6.42578125" style="81" customWidth="1"/>
    <col min="768" max="768" width="16.7109375" style="81" bestFit="1" customWidth="1"/>
    <col min="769" max="769" width="15" style="81" customWidth="1"/>
    <col min="770" max="770" width="14.85546875" style="81" customWidth="1"/>
    <col min="771" max="771" width="9.85546875" style="81" bestFit="1" customWidth="1"/>
    <col min="772" max="772" width="14.7109375" style="81" bestFit="1" customWidth="1"/>
    <col min="773" max="1022" width="9.140625" style="81"/>
    <col min="1023" max="1023" width="6.42578125" style="81" customWidth="1"/>
    <col min="1024" max="1024" width="16.7109375" style="81" bestFit="1" customWidth="1"/>
    <col min="1025" max="1025" width="15" style="81" customWidth="1"/>
    <col min="1026" max="1026" width="14.85546875" style="81" customWidth="1"/>
    <col min="1027" max="1027" width="9.85546875" style="81" bestFit="1" customWidth="1"/>
    <col min="1028" max="1028" width="14.7109375" style="81" bestFit="1" customWidth="1"/>
    <col min="1029" max="1278" width="9.140625" style="81"/>
    <col min="1279" max="1279" width="6.42578125" style="81" customWidth="1"/>
    <col min="1280" max="1280" width="16.7109375" style="81" bestFit="1" customWidth="1"/>
    <col min="1281" max="1281" width="15" style="81" customWidth="1"/>
    <col min="1282" max="1282" width="14.85546875" style="81" customWidth="1"/>
    <col min="1283" max="1283" width="9.85546875" style="81" bestFit="1" customWidth="1"/>
    <col min="1284" max="1284" width="14.7109375" style="81" bestFit="1" customWidth="1"/>
    <col min="1285" max="1534" width="9.140625" style="81"/>
    <col min="1535" max="1535" width="6.42578125" style="81" customWidth="1"/>
    <col min="1536" max="1536" width="16.7109375" style="81" bestFit="1" customWidth="1"/>
    <col min="1537" max="1537" width="15" style="81" customWidth="1"/>
    <col min="1538" max="1538" width="14.85546875" style="81" customWidth="1"/>
    <col min="1539" max="1539" width="9.85546875" style="81" bestFit="1" customWidth="1"/>
    <col min="1540" max="1540" width="14.7109375" style="81" bestFit="1" customWidth="1"/>
    <col min="1541" max="1790" width="9.140625" style="81"/>
    <col min="1791" max="1791" width="6.42578125" style="81" customWidth="1"/>
    <col min="1792" max="1792" width="16.7109375" style="81" bestFit="1" customWidth="1"/>
    <col min="1793" max="1793" width="15" style="81" customWidth="1"/>
    <col min="1794" max="1794" width="14.85546875" style="81" customWidth="1"/>
    <col min="1795" max="1795" width="9.85546875" style="81" bestFit="1" customWidth="1"/>
    <col min="1796" max="1796" width="14.7109375" style="81" bestFit="1" customWidth="1"/>
    <col min="1797" max="2046" width="9.140625" style="81"/>
    <col min="2047" max="2047" width="6.42578125" style="81" customWidth="1"/>
    <col min="2048" max="2048" width="16.7109375" style="81" bestFit="1" customWidth="1"/>
    <col min="2049" max="2049" width="15" style="81" customWidth="1"/>
    <col min="2050" max="2050" width="14.85546875" style="81" customWidth="1"/>
    <col min="2051" max="2051" width="9.85546875" style="81" bestFit="1" customWidth="1"/>
    <col min="2052" max="2052" width="14.7109375" style="81" bestFit="1" customWidth="1"/>
    <col min="2053" max="2302" width="9.140625" style="81"/>
    <col min="2303" max="2303" width="6.42578125" style="81" customWidth="1"/>
    <col min="2304" max="2304" width="16.7109375" style="81" bestFit="1" customWidth="1"/>
    <col min="2305" max="2305" width="15" style="81" customWidth="1"/>
    <col min="2306" max="2306" width="14.85546875" style="81" customWidth="1"/>
    <col min="2307" max="2307" width="9.85546875" style="81" bestFit="1" customWidth="1"/>
    <col min="2308" max="2308" width="14.7109375" style="81" bestFit="1" customWidth="1"/>
    <col min="2309" max="2558" width="9.140625" style="81"/>
    <col min="2559" max="2559" width="6.42578125" style="81" customWidth="1"/>
    <col min="2560" max="2560" width="16.7109375" style="81" bestFit="1" customWidth="1"/>
    <col min="2561" max="2561" width="15" style="81" customWidth="1"/>
    <col min="2562" max="2562" width="14.85546875" style="81" customWidth="1"/>
    <col min="2563" max="2563" width="9.85546875" style="81" bestFit="1" customWidth="1"/>
    <col min="2564" max="2564" width="14.7109375" style="81" bestFit="1" customWidth="1"/>
    <col min="2565" max="2814" width="9.140625" style="81"/>
    <col min="2815" max="2815" width="6.42578125" style="81" customWidth="1"/>
    <col min="2816" max="2816" width="16.7109375" style="81" bestFit="1" customWidth="1"/>
    <col min="2817" max="2817" width="15" style="81" customWidth="1"/>
    <col min="2818" max="2818" width="14.85546875" style="81" customWidth="1"/>
    <col min="2819" max="2819" width="9.85546875" style="81" bestFit="1" customWidth="1"/>
    <col min="2820" max="2820" width="14.7109375" style="81" bestFit="1" customWidth="1"/>
    <col min="2821" max="3070" width="9.140625" style="81"/>
    <col min="3071" max="3071" width="6.42578125" style="81" customWidth="1"/>
    <col min="3072" max="3072" width="16.7109375" style="81" bestFit="1" customWidth="1"/>
    <col min="3073" max="3073" width="15" style="81" customWidth="1"/>
    <col min="3074" max="3074" width="14.85546875" style="81" customWidth="1"/>
    <col min="3075" max="3075" width="9.85546875" style="81" bestFit="1" customWidth="1"/>
    <col min="3076" max="3076" width="14.7109375" style="81" bestFit="1" customWidth="1"/>
    <col min="3077" max="3326" width="9.140625" style="81"/>
    <col min="3327" max="3327" width="6.42578125" style="81" customWidth="1"/>
    <col min="3328" max="3328" width="16.7109375" style="81" bestFit="1" customWidth="1"/>
    <col min="3329" max="3329" width="15" style="81" customWidth="1"/>
    <col min="3330" max="3330" width="14.85546875" style="81" customWidth="1"/>
    <col min="3331" max="3331" width="9.85546875" style="81" bestFit="1" customWidth="1"/>
    <col min="3332" max="3332" width="14.7109375" style="81" bestFit="1" customWidth="1"/>
    <col min="3333" max="3582" width="9.140625" style="81"/>
    <col min="3583" max="3583" width="6.42578125" style="81" customWidth="1"/>
    <col min="3584" max="3584" width="16.7109375" style="81" bestFit="1" customWidth="1"/>
    <col min="3585" max="3585" width="15" style="81" customWidth="1"/>
    <col min="3586" max="3586" width="14.85546875" style="81" customWidth="1"/>
    <col min="3587" max="3587" width="9.85546875" style="81" bestFit="1" customWidth="1"/>
    <col min="3588" max="3588" width="14.7109375" style="81" bestFit="1" customWidth="1"/>
    <col min="3589" max="3838" width="9.140625" style="81"/>
    <col min="3839" max="3839" width="6.42578125" style="81" customWidth="1"/>
    <col min="3840" max="3840" width="16.7109375" style="81" bestFit="1" customWidth="1"/>
    <col min="3841" max="3841" width="15" style="81" customWidth="1"/>
    <col min="3842" max="3842" width="14.85546875" style="81" customWidth="1"/>
    <col min="3843" max="3843" width="9.85546875" style="81" bestFit="1" customWidth="1"/>
    <col min="3844" max="3844" width="14.7109375" style="81" bestFit="1" customWidth="1"/>
    <col min="3845" max="4094" width="9.140625" style="81"/>
    <col min="4095" max="4095" width="6.42578125" style="81" customWidth="1"/>
    <col min="4096" max="4096" width="16.7109375" style="81" bestFit="1" customWidth="1"/>
    <col min="4097" max="4097" width="15" style="81" customWidth="1"/>
    <col min="4098" max="4098" width="14.85546875" style="81" customWidth="1"/>
    <col min="4099" max="4099" width="9.85546875" style="81" bestFit="1" customWidth="1"/>
    <col min="4100" max="4100" width="14.7109375" style="81" bestFit="1" customWidth="1"/>
    <col min="4101" max="4350" width="9.140625" style="81"/>
    <col min="4351" max="4351" width="6.42578125" style="81" customWidth="1"/>
    <col min="4352" max="4352" width="16.7109375" style="81" bestFit="1" customWidth="1"/>
    <col min="4353" max="4353" width="15" style="81" customWidth="1"/>
    <col min="4354" max="4354" width="14.85546875" style="81" customWidth="1"/>
    <col min="4355" max="4355" width="9.85546875" style="81" bestFit="1" customWidth="1"/>
    <col min="4356" max="4356" width="14.7109375" style="81" bestFit="1" customWidth="1"/>
    <col min="4357" max="4606" width="9.140625" style="81"/>
    <col min="4607" max="4607" width="6.42578125" style="81" customWidth="1"/>
    <col min="4608" max="4608" width="16.7109375" style="81" bestFit="1" customWidth="1"/>
    <col min="4609" max="4609" width="15" style="81" customWidth="1"/>
    <col min="4610" max="4610" width="14.85546875" style="81" customWidth="1"/>
    <col min="4611" max="4611" width="9.85546875" style="81" bestFit="1" customWidth="1"/>
    <col min="4612" max="4612" width="14.7109375" style="81" bestFit="1" customWidth="1"/>
    <col min="4613" max="4862" width="9.140625" style="81"/>
    <col min="4863" max="4863" width="6.42578125" style="81" customWidth="1"/>
    <col min="4864" max="4864" width="16.7109375" style="81" bestFit="1" customWidth="1"/>
    <col min="4865" max="4865" width="15" style="81" customWidth="1"/>
    <col min="4866" max="4866" width="14.85546875" style="81" customWidth="1"/>
    <col min="4867" max="4867" width="9.85546875" style="81" bestFit="1" customWidth="1"/>
    <col min="4868" max="4868" width="14.7109375" style="81" bestFit="1" customWidth="1"/>
    <col min="4869" max="5118" width="9.140625" style="81"/>
    <col min="5119" max="5119" width="6.42578125" style="81" customWidth="1"/>
    <col min="5120" max="5120" width="16.7109375" style="81" bestFit="1" customWidth="1"/>
    <col min="5121" max="5121" width="15" style="81" customWidth="1"/>
    <col min="5122" max="5122" width="14.85546875" style="81" customWidth="1"/>
    <col min="5123" max="5123" width="9.85546875" style="81" bestFit="1" customWidth="1"/>
    <col min="5124" max="5124" width="14.7109375" style="81" bestFit="1" customWidth="1"/>
    <col min="5125" max="5374" width="9.140625" style="81"/>
    <col min="5375" max="5375" width="6.42578125" style="81" customWidth="1"/>
    <col min="5376" max="5376" width="16.7109375" style="81" bestFit="1" customWidth="1"/>
    <col min="5377" max="5377" width="15" style="81" customWidth="1"/>
    <col min="5378" max="5378" width="14.85546875" style="81" customWidth="1"/>
    <col min="5379" max="5379" width="9.85546875" style="81" bestFit="1" customWidth="1"/>
    <col min="5380" max="5380" width="14.7109375" style="81" bestFit="1" customWidth="1"/>
    <col min="5381" max="5630" width="9.140625" style="81"/>
    <col min="5631" max="5631" width="6.42578125" style="81" customWidth="1"/>
    <col min="5632" max="5632" width="16.7109375" style="81" bestFit="1" customWidth="1"/>
    <col min="5633" max="5633" width="15" style="81" customWidth="1"/>
    <col min="5634" max="5634" width="14.85546875" style="81" customWidth="1"/>
    <col min="5635" max="5635" width="9.85546875" style="81" bestFit="1" customWidth="1"/>
    <col min="5636" max="5636" width="14.7109375" style="81" bestFit="1" customWidth="1"/>
    <col min="5637" max="5886" width="9.140625" style="81"/>
    <col min="5887" max="5887" width="6.42578125" style="81" customWidth="1"/>
    <col min="5888" max="5888" width="16.7109375" style="81" bestFit="1" customWidth="1"/>
    <col min="5889" max="5889" width="15" style="81" customWidth="1"/>
    <col min="5890" max="5890" width="14.85546875" style="81" customWidth="1"/>
    <col min="5891" max="5891" width="9.85546875" style="81" bestFit="1" customWidth="1"/>
    <col min="5892" max="5892" width="14.7109375" style="81" bestFit="1" customWidth="1"/>
    <col min="5893" max="6142" width="9.140625" style="81"/>
    <col min="6143" max="6143" width="6.42578125" style="81" customWidth="1"/>
    <col min="6144" max="6144" width="16.7109375" style="81" bestFit="1" customWidth="1"/>
    <col min="6145" max="6145" width="15" style="81" customWidth="1"/>
    <col min="6146" max="6146" width="14.85546875" style="81" customWidth="1"/>
    <col min="6147" max="6147" width="9.85546875" style="81" bestFit="1" customWidth="1"/>
    <col min="6148" max="6148" width="14.7109375" style="81" bestFit="1" customWidth="1"/>
    <col min="6149" max="6398" width="9.140625" style="81"/>
    <col min="6399" max="6399" width="6.42578125" style="81" customWidth="1"/>
    <col min="6400" max="6400" width="16.7109375" style="81" bestFit="1" customWidth="1"/>
    <col min="6401" max="6401" width="15" style="81" customWidth="1"/>
    <col min="6402" max="6402" width="14.85546875" style="81" customWidth="1"/>
    <col min="6403" max="6403" width="9.85546875" style="81" bestFit="1" customWidth="1"/>
    <col min="6404" max="6404" width="14.7109375" style="81" bestFit="1" customWidth="1"/>
    <col min="6405" max="6654" width="9.140625" style="81"/>
    <col min="6655" max="6655" width="6.42578125" style="81" customWidth="1"/>
    <col min="6656" max="6656" width="16.7109375" style="81" bestFit="1" customWidth="1"/>
    <col min="6657" max="6657" width="15" style="81" customWidth="1"/>
    <col min="6658" max="6658" width="14.85546875" style="81" customWidth="1"/>
    <col min="6659" max="6659" width="9.85546875" style="81" bestFit="1" customWidth="1"/>
    <col min="6660" max="6660" width="14.7109375" style="81" bestFit="1" customWidth="1"/>
    <col min="6661" max="6910" width="9.140625" style="81"/>
    <col min="6911" max="6911" width="6.42578125" style="81" customWidth="1"/>
    <col min="6912" max="6912" width="16.7109375" style="81" bestFit="1" customWidth="1"/>
    <col min="6913" max="6913" width="15" style="81" customWidth="1"/>
    <col min="6914" max="6914" width="14.85546875" style="81" customWidth="1"/>
    <col min="6915" max="6915" width="9.85546875" style="81" bestFit="1" customWidth="1"/>
    <col min="6916" max="6916" width="14.7109375" style="81" bestFit="1" customWidth="1"/>
    <col min="6917" max="7166" width="9.140625" style="81"/>
    <col min="7167" max="7167" width="6.42578125" style="81" customWidth="1"/>
    <col min="7168" max="7168" width="16.7109375" style="81" bestFit="1" customWidth="1"/>
    <col min="7169" max="7169" width="15" style="81" customWidth="1"/>
    <col min="7170" max="7170" width="14.85546875" style="81" customWidth="1"/>
    <col min="7171" max="7171" width="9.85546875" style="81" bestFit="1" customWidth="1"/>
    <col min="7172" max="7172" width="14.7109375" style="81" bestFit="1" customWidth="1"/>
    <col min="7173" max="7422" width="9.140625" style="81"/>
    <col min="7423" max="7423" width="6.42578125" style="81" customWidth="1"/>
    <col min="7424" max="7424" width="16.7109375" style="81" bestFit="1" customWidth="1"/>
    <col min="7425" max="7425" width="15" style="81" customWidth="1"/>
    <col min="7426" max="7426" width="14.85546875" style="81" customWidth="1"/>
    <col min="7427" max="7427" width="9.85546875" style="81" bestFit="1" customWidth="1"/>
    <col min="7428" max="7428" width="14.7109375" style="81" bestFit="1" customWidth="1"/>
    <col min="7429" max="7678" width="9.140625" style="81"/>
    <col min="7679" max="7679" width="6.42578125" style="81" customWidth="1"/>
    <col min="7680" max="7680" width="16.7109375" style="81" bestFit="1" customWidth="1"/>
    <col min="7681" max="7681" width="15" style="81" customWidth="1"/>
    <col min="7682" max="7682" width="14.85546875" style="81" customWidth="1"/>
    <col min="7683" max="7683" width="9.85546875" style="81" bestFit="1" customWidth="1"/>
    <col min="7684" max="7684" width="14.7109375" style="81" bestFit="1" customWidth="1"/>
    <col min="7685" max="7934" width="9.140625" style="81"/>
    <col min="7935" max="7935" width="6.42578125" style="81" customWidth="1"/>
    <col min="7936" max="7936" width="16.7109375" style="81" bestFit="1" customWidth="1"/>
    <col min="7937" max="7937" width="15" style="81" customWidth="1"/>
    <col min="7938" max="7938" width="14.85546875" style="81" customWidth="1"/>
    <col min="7939" max="7939" width="9.85546875" style="81" bestFit="1" customWidth="1"/>
    <col min="7940" max="7940" width="14.7109375" style="81" bestFit="1" customWidth="1"/>
    <col min="7941" max="8190" width="9.140625" style="81"/>
    <col min="8191" max="8191" width="6.42578125" style="81" customWidth="1"/>
    <col min="8192" max="8192" width="16.7109375" style="81" bestFit="1" customWidth="1"/>
    <col min="8193" max="8193" width="15" style="81" customWidth="1"/>
    <col min="8194" max="8194" width="14.85546875" style="81" customWidth="1"/>
    <col min="8195" max="8195" width="9.85546875" style="81" bestFit="1" customWidth="1"/>
    <col min="8196" max="8196" width="14.7109375" style="81" bestFit="1" customWidth="1"/>
    <col min="8197" max="8446" width="9.140625" style="81"/>
    <col min="8447" max="8447" width="6.42578125" style="81" customWidth="1"/>
    <col min="8448" max="8448" width="16.7109375" style="81" bestFit="1" customWidth="1"/>
    <col min="8449" max="8449" width="15" style="81" customWidth="1"/>
    <col min="8450" max="8450" width="14.85546875" style="81" customWidth="1"/>
    <col min="8451" max="8451" width="9.85546875" style="81" bestFit="1" customWidth="1"/>
    <col min="8452" max="8452" width="14.7109375" style="81" bestFit="1" customWidth="1"/>
    <col min="8453" max="8702" width="9.140625" style="81"/>
    <col min="8703" max="8703" width="6.42578125" style="81" customWidth="1"/>
    <col min="8704" max="8704" width="16.7109375" style="81" bestFit="1" customWidth="1"/>
    <col min="8705" max="8705" width="15" style="81" customWidth="1"/>
    <col min="8706" max="8706" width="14.85546875" style="81" customWidth="1"/>
    <col min="8707" max="8707" width="9.85546875" style="81" bestFit="1" customWidth="1"/>
    <col min="8708" max="8708" width="14.7109375" style="81" bestFit="1" customWidth="1"/>
    <col min="8709" max="8958" width="9.140625" style="81"/>
    <col min="8959" max="8959" width="6.42578125" style="81" customWidth="1"/>
    <col min="8960" max="8960" width="16.7109375" style="81" bestFit="1" customWidth="1"/>
    <col min="8961" max="8961" width="15" style="81" customWidth="1"/>
    <col min="8962" max="8962" width="14.85546875" style="81" customWidth="1"/>
    <col min="8963" max="8963" width="9.85546875" style="81" bestFit="1" customWidth="1"/>
    <col min="8964" max="8964" width="14.7109375" style="81" bestFit="1" customWidth="1"/>
    <col min="8965" max="9214" width="9.140625" style="81"/>
    <col min="9215" max="9215" width="6.42578125" style="81" customWidth="1"/>
    <col min="9216" max="9216" width="16.7109375" style="81" bestFit="1" customWidth="1"/>
    <col min="9217" max="9217" width="15" style="81" customWidth="1"/>
    <col min="9218" max="9218" width="14.85546875" style="81" customWidth="1"/>
    <col min="9219" max="9219" width="9.85546875" style="81" bestFit="1" customWidth="1"/>
    <col min="9220" max="9220" width="14.7109375" style="81" bestFit="1" customWidth="1"/>
    <col min="9221" max="9470" width="9.140625" style="81"/>
    <col min="9471" max="9471" width="6.42578125" style="81" customWidth="1"/>
    <col min="9472" max="9472" width="16.7109375" style="81" bestFit="1" customWidth="1"/>
    <col min="9473" max="9473" width="15" style="81" customWidth="1"/>
    <col min="9474" max="9474" width="14.85546875" style="81" customWidth="1"/>
    <col min="9475" max="9475" width="9.85546875" style="81" bestFit="1" customWidth="1"/>
    <col min="9476" max="9476" width="14.7109375" style="81" bestFit="1" customWidth="1"/>
    <col min="9477" max="9726" width="9.140625" style="81"/>
    <col min="9727" max="9727" width="6.42578125" style="81" customWidth="1"/>
    <col min="9728" max="9728" width="16.7109375" style="81" bestFit="1" customWidth="1"/>
    <col min="9729" max="9729" width="15" style="81" customWidth="1"/>
    <col min="9730" max="9730" width="14.85546875" style="81" customWidth="1"/>
    <col min="9731" max="9731" width="9.85546875" style="81" bestFit="1" customWidth="1"/>
    <col min="9732" max="9732" width="14.7109375" style="81" bestFit="1" customWidth="1"/>
    <col min="9733" max="9982" width="9.140625" style="81"/>
    <col min="9983" max="9983" width="6.42578125" style="81" customWidth="1"/>
    <col min="9984" max="9984" width="16.7109375" style="81" bestFit="1" customWidth="1"/>
    <col min="9985" max="9985" width="15" style="81" customWidth="1"/>
    <col min="9986" max="9986" width="14.85546875" style="81" customWidth="1"/>
    <col min="9987" max="9987" width="9.85546875" style="81" bestFit="1" customWidth="1"/>
    <col min="9988" max="9988" width="14.7109375" style="81" bestFit="1" customWidth="1"/>
    <col min="9989" max="10238" width="9.140625" style="81"/>
    <col min="10239" max="10239" width="6.42578125" style="81" customWidth="1"/>
    <col min="10240" max="10240" width="16.7109375" style="81" bestFit="1" customWidth="1"/>
    <col min="10241" max="10241" width="15" style="81" customWidth="1"/>
    <col min="10242" max="10242" width="14.85546875" style="81" customWidth="1"/>
    <col min="10243" max="10243" width="9.85546875" style="81" bestFit="1" customWidth="1"/>
    <col min="10244" max="10244" width="14.7109375" style="81" bestFit="1" customWidth="1"/>
    <col min="10245" max="10494" width="9.140625" style="81"/>
    <col min="10495" max="10495" width="6.42578125" style="81" customWidth="1"/>
    <col min="10496" max="10496" width="16.7109375" style="81" bestFit="1" customWidth="1"/>
    <col min="10497" max="10497" width="15" style="81" customWidth="1"/>
    <col min="10498" max="10498" width="14.85546875" style="81" customWidth="1"/>
    <col min="10499" max="10499" width="9.85546875" style="81" bestFit="1" customWidth="1"/>
    <col min="10500" max="10500" width="14.7109375" style="81" bestFit="1" customWidth="1"/>
    <col min="10501" max="10750" width="9.140625" style="81"/>
    <col min="10751" max="10751" width="6.42578125" style="81" customWidth="1"/>
    <col min="10752" max="10752" width="16.7109375" style="81" bestFit="1" customWidth="1"/>
    <col min="10753" max="10753" width="15" style="81" customWidth="1"/>
    <col min="10754" max="10754" width="14.85546875" style="81" customWidth="1"/>
    <col min="10755" max="10755" width="9.85546875" style="81" bestFit="1" customWidth="1"/>
    <col min="10756" max="10756" width="14.7109375" style="81" bestFit="1" customWidth="1"/>
    <col min="10757" max="11006" width="9.140625" style="81"/>
    <col min="11007" max="11007" width="6.42578125" style="81" customWidth="1"/>
    <col min="11008" max="11008" width="16.7109375" style="81" bestFit="1" customWidth="1"/>
    <col min="11009" max="11009" width="15" style="81" customWidth="1"/>
    <col min="11010" max="11010" width="14.85546875" style="81" customWidth="1"/>
    <col min="11011" max="11011" width="9.85546875" style="81" bestFit="1" customWidth="1"/>
    <col min="11012" max="11012" width="14.7109375" style="81" bestFit="1" customWidth="1"/>
    <col min="11013" max="11262" width="9.140625" style="81"/>
    <col min="11263" max="11263" width="6.42578125" style="81" customWidth="1"/>
    <col min="11264" max="11264" width="16.7109375" style="81" bestFit="1" customWidth="1"/>
    <col min="11265" max="11265" width="15" style="81" customWidth="1"/>
    <col min="11266" max="11266" width="14.85546875" style="81" customWidth="1"/>
    <col min="11267" max="11267" width="9.85546875" style="81" bestFit="1" customWidth="1"/>
    <col min="11268" max="11268" width="14.7109375" style="81" bestFit="1" customWidth="1"/>
    <col min="11269" max="11518" width="9.140625" style="81"/>
    <col min="11519" max="11519" width="6.42578125" style="81" customWidth="1"/>
    <col min="11520" max="11520" width="16.7109375" style="81" bestFit="1" customWidth="1"/>
    <col min="11521" max="11521" width="15" style="81" customWidth="1"/>
    <col min="11522" max="11522" width="14.85546875" style="81" customWidth="1"/>
    <col min="11523" max="11523" width="9.85546875" style="81" bestFit="1" customWidth="1"/>
    <col min="11524" max="11524" width="14.7109375" style="81" bestFit="1" customWidth="1"/>
    <col min="11525" max="11774" width="9.140625" style="81"/>
    <col min="11775" max="11775" width="6.42578125" style="81" customWidth="1"/>
    <col min="11776" max="11776" width="16.7109375" style="81" bestFit="1" customWidth="1"/>
    <col min="11777" max="11777" width="15" style="81" customWidth="1"/>
    <col min="11778" max="11778" width="14.85546875" style="81" customWidth="1"/>
    <col min="11779" max="11779" width="9.85546875" style="81" bestFit="1" customWidth="1"/>
    <col min="11780" max="11780" width="14.7109375" style="81" bestFit="1" customWidth="1"/>
    <col min="11781" max="12030" width="9.140625" style="81"/>
    <col min="12031" max="12031" width="6.42578125" style="81" customWidth="1"/>
    <col min="12032" max="12032" width="16.7109375" style="81" bestFit="1" customWidth="1"/>
    <col min="12033" max="12033" width="15" style="81" customWidth="1"/>
    <col min="12034" max="12034" width="14.85546875" style="81" customWidth="1"/>
    <col min="12035" max="12035" width="9.85546875" style="81" bestFit="1" customWidth="1"/>
    <col min="12036" max="12036" width="14.7109375" style="81" bestFit="1" customWidth="1"/>
    <col min="12037" max="12286" width="9.140625" style="81"/>
    <col min="12287" max="12287" width="6.42578125" style="81" customWidth="1"/>
    <col min="12288" max="12288" width="16.7109375" style="81" bestFit="1" customWidth="1"/>
    <col min="12289" max="12289" width="15" style="81" customWidth="1"/>
    <col min="12290" max="12290" width="14.85546875" style="81" customWidth="1"/>
    <col min="12291" max="12291" width="9.85546875" style="81" bestFit="1" customWidth="1"/>
    <col min="12292" max="12292" width="14.7109375" style="81" bestFit="1" customWidth="1"/>
    <col min="12293" max="12542" width="9.140625" style="81"/>
    <col min="12543" max="12543" width="6.42578125" style="81" customWidth="1"/>
    <col min="12544" max="12544" width="16.7109375" style="81" bestFit="1" customWidth="1"/>
    <col min="12545" max="12545" width="15" style="81" customWidth="1"/>
    <col min="12546" max="12546" width="14.85546875" style="81" customWidth="1"/>
    <col min="12547" max="12547" width="9.85546875" style="81" bestFit="1" customWidth="1"/>
    <col min="12548" max="12548" width="14.7109375" style="81" bestFit="1" customWidth="1"/>
    <col min="12549" max="12798" width="9.140625" style="81"/>
    <col min="12799" max="12799" width="6.42578125" style="81" customWidth="1"/>
    <col min="12800" max="12800" width="16.7109375" style="81" bestFit="1" customWidth="1"/>
    <col min="12801" max="12801" width="15" style="81" customWidth="1"/>
    <col min="12802" max="12802" width="14.85546875" style="81" customWidth="1"/>
    <col min="12803" max="12803" width="9.85546875" style="81" bestFit="1" customWidth="1"/>
    <col min="12804" max="12804" width="14.7109375" style="81" bestFit="1" customWidth="1"/>
    <col min="12805" max="13054" width="9.140625" style="81"/>
    <col min="13055" max="13055" width="6.42578125" style="81" customWidth="1"/>
    <col min="13056" max="13056" width="16.7109375" style="81" bestFit="1" customWidth="1"/>
    <col min="13057" max="13057" width="15" style="81" customWidth="1"/>
    <col min="13058" max="13058" width="14.85546875" style="81" customWidth="1"/>
    <col min="13059" max="13059" width="9.85546875" style="81" bestFit="1" customWidth="1"/>
    <col min="13060" max="13060" width="14.7109375" style="81" bestFit="1" customWidth="1"/>
    <col min="13061" max="13310" width="9.140625" style="81"/>
    <col min="13311" max="13311" width="6.42578125" style="81" customWidth="1"/>
    <col min="13312" max="13312" width="16.7109375" style="81" bestFit="1" customWidth="1"/>
    <col min="13313" max="13313" width="15" style="81" customWidth="1"/>
    <col min="13314" max="13314" width="14.85546875" style="81" customWidth="1"/>
    <col min="13315" max="13315" width="9.85546875" style="81" bestFit="1" customWidth="1"/>
    <col min="13316" max="13316" width="14.7109375" style="81" bestFit="1" customWidth="1"/>
    <col min="13317" max="13566" width="9.140625" style="81"/>
    <col min="13567" max="13567" width="6.42578125" style="81" customWidth="1"/>
    <col min="13568" max="13568" width="16.7109375" style="81" bestFit="1" customWidth="1"/>
    <col min="13569" max="13569" width="15" style="81" customWidth="1"/>
    <col min="13570" max="13570" width="14.85546875" style="81" customWidth="1"/>
    <col min="13571" max="13571" width="9.85546875" style="81" bestFit="1" customWidth="1"/>
    <col min="13572" max="13572" width="14.7109375" style="81" bestFit="1" customWidth="1"/>
    <col min="13573" max="13822" width="9.140625" style="81"/>
    <col min="13823" max="13823" width="6.42578125" style="81" customWidth="1"/>
    <col min="13824" max="13824" width="16.7109375" style="81" bestFit="1" customWidth="1"/>
    <col min="13825" max="13825" width="15" style="81" customWidth="1"/>
    <col min="13826" max="13826" width="14.85546875" style="81" customWidth="1"/>
    <col min="13827" max="13827" width="9.85546875" style="81" bestFit="1" customWidth="1"/>
    <col min="13828" max="13828" width="14.7109375" style="81" bestFit="1" customWidth="1"/>
    <col min="13829" max="14078" width="9.140625" style="81"/>
    <col min="14079" max="14079" width="6.42578125" style="81" customWidth="1"/>
    <col min="14080" max="14080" width="16.7109375" style="81" bestFit="1" customWidth="1"/>
    <col min="14081" max="14081" width="15" style="81" customWidth="1"/>
    <col min="14082" max="14082" width="14.85546875" style="81" customWidth="1"/>
    <col min="14083" max="14083" width="9.85546875" style="81" bestFit="1" customWidth="1"/>
    <col min="14084" max="14084" width="14.7109375" style="81" bestFit="1" customWidth="1"/>
    <col min="14085" max="14334" width="9.140625" style="81"/>
    <col min="14335" max="14335" width="6.42578125" style="81" customWidth="1"/>
    <col min="14336" max="14336" width="16.7109375" style="81" bestFit="1" customWidth="1"/>
    <col min="14337" max="14337" width="15" style="81" customWidth="1"/>
    <col min="14338" max="14338" width="14.85546875" style="81" customWidth="1"/>
    <col min="14339" max="14339" width="9.85546875" style="81" bestFit="1" customWidth="1"/>
    <col min="14340" max="14340" width="14.7109375" style="81" bestFit="1" customWidth="1"/>
    <col min="14341" max="14590" width="9.140625" style="81"/>
    <col min="14591" max="14591" width="6.42578125" style="81" customWidth="1"/>
    <col min="14592" max="14592" width="16.7109375" style="81" bestFit="1" customWidth="1"/>
    <col min="14593" max="14593" width="15" style="81" customWidth="1"/>
    <col min="14594" max="14594" width="14.85546875" style="81" customWidth="1"/>
    <col min="14595" max="14595" width="9.85546875" style="81" bestFit="1" customWidth="1"/>
    <col min="14596" max="14596" width="14.7109375" style="81" bestFit="1" customWidth="1"/>
    <col min="14597" max="14846" width="9.140625" style="81"/>
    <col min="14847" max="14847" width="6.42578125" style="81" customWidth="1"/>
    <col min="14848" max="14848" width="16.7109375" style="81" bestFit="1" customWidth="1"/>
    <col min="14849" max="14849" width="15" style="81" customWidth="1"/>
    <col min="14850" max="14850" width="14.85546875" style="81" customWidth="1"/>
    <col min="14851" max="14851" width="9.85546875" style="81" bestFit="1" customWidth="1"/>
    <col min="14852" max="14852" width="14.7109375" style="81" bestFit="1" customWidth="1"/>
    <col min="14853" max="15102" width="9.140625" style="81"/>
    <col min="15103" max="15103" width="6.42578125" style="81" customWidth="1"/>
    <col min="15104" max="15104" width="16.7109375" style="81" bestFit="1" customWidth="1"/>
    <col min="15105" max="15105" width="15" style="81" customWidth="1"/>
    <col min="15106" max="15106" width="14.85546875" style="81" customWidth="1"/>
    <col min="15107" max="15107" width="9.85546875" style="81" bestFit="1" customWidth="1"/>
    <col min="15108" max="15108" width="14.7109375" style="81" bestFit="1" customWidth="1"/>
    <col min="15109" max="15358" width="9.140625" style="81"/>
    <col min="15359" max="15359" width="6.42578125" style="81" customWidth="1"/>
    <col min="15360" max="15360" width="16.7109375" style="81" bestFit="1" customWidth="1"/>
    <col min="15361" max="15361" width="15" style="81" customWidth="1"/>
    <col min="15362" max="15362" width="14.85546875" style="81" customWidth="1"/>
    <col min="15363" max="15363" width="9.85546875" style="81" bestFit="1" customWidth="1"/>
    <col min="15364" max="15364" width="14.7109375" style="81" bestFit="1" customWidth="1"/>
    <col min="15365" max="15614" width="9.140625" style="81"/>
    <col min="15615" max="15615" width="6.42578125" style="81" customWidth="1"/>
    <col min="15616" max="15616" width="16.7109375" style="81" bestFit="1" customWidth="1"/>
    <col min="15617" max="15617" width="15" style="81" customWidth="1"/>
    <col min="15618" max="15618" width="14.85546875" style="81" customWidth="1"/>
    <col min="15619" max="15619" width="9.85546875" style="81" bestFit="1" customWidth="1"/>
    <col min="15620" max="15620" width="14.7109375" style="81" bestFit="1" customWidth="1"/>
    <col min="15621" max="15870" width="9.140625" style="81"/>
    <col min="15871" max="15871" width="6.42578125" style="81" customWidth="1"/>
    <col min="15872" max="15872" width="16.7109375" style="81" bestFit="1" customWidth="1"/>
    <col min="15873" max="15873" width="15" style="81" customWidth="1"/>
    <col min="15874" max="15874" width="14.85546875" style="81" customWidth="1"/>
    <col min="15875" max="15875" width="9.85546875" style="81" bestFit="1" customWidth="1"/>
    <col min="15876" max="15876" width="14.7109375" style="81" bestFit="1" customWidth="1"/>
    <col min="15877" max="16126" width="9.140625" style="81"/>
    <col min="16127" max="16127" width="6.42578125" style="81" customWidth="1"/>
    <col min="16128" max="16128" width="16.7109375" style="81" bestFit="1" customWidth="1"/>
    <col min="16129" max="16129" width="15" style="81" customWidth="1"/>
    <col min="16130" max="16130" width="14.85546875" style="81" customWidth="1"/>
    <col min="16131" max="16131" width="9.85546875" style="81" bestFit="1" customWidth="1"/>
    <col min="16132" max="16132" width="14.7109375" style="81" bestFit="1" customWidth="1"/>
    <col min="16133" max="16384" width="9.140625" style="81"/>
  </cols>
  <sheetData>
    <row r="1" spans="3:25" ht="15" x14ac:dyDescent="0.25">
      <c r="H1" s="82" t="s">
        <v>469</v>
      </c>
      <c r="Y1" s="83"/>
    </row>
    <row r="2" spans="3:25" ht="15" x14ac:dyDescent="0.2">
      <c r="C2" s="1" t="s">
        <v>27</v>
      </c>
      <c r="D2" s="1" t="s">
        <v>468</v>
      </c>
      <c r="E2" s="1" t="s">
        <v>90</v>
      </c>
      <c r="G2" s="81" t="str">
        <f ca="1">INDIRECT(ADDRESS(COLUMN()-5,ROW()+1))</f>
        <v>Месяц</v>
      </c>
      <c r="H2" s="81" t="str">
        <f t="shared" ref="H2:S6" ca="1" si="0">INDIRECT(ADDRESS(COLUMN()-5,ROW()+1))</f>
        <v>Январь</v>
      </c>
      <c r="I2" s="81" t="str">
        <f t="shared" ca="1" si="0"/>
        <v>Февраль</v>
      </c>
      <c r="J2" s="81" t="str">
        <f t="shared" ca="1" si="0"/>
        <v>Март</v>
      </c>
      <c r="K2" s="81" t="str">
        <f t="shared" ca="1" si="0"/>
        <v>Апрель</v>
      </c>
      <c r="L2" s="81" t="str">
        <f t="shared" ca="1" si="0"/>
        <v>Май</v>
      </c>
      <c r="M2" s="81" t="str">
        <f t="shared" ca="1" si="0"/>
        <v>Июнь</v>
      </c>
      <c r="N2" s="81" t="str">
        <f t="shared" ca="1" si="0"/>
        <v>Июль</v>
      </c>
      <c r="O2" s="81" t="str">
        <f t="shared" ca="1" si="0"/>
        <v>Август</v>
      </c>
      <c r="P2" s="81" t="str">
        <f t="shared" ca="1" si="0"/>
        <v>Сентябрь</v>
      </c>
      <c r="Q2" s="81" t="str">
        <f t="shared" ca="1" si="0"/>
        <v>Октябрь</v>
      </c>
      <c r="R2" s="81" t="str">
        <f t="shared" ca="1" si="0"/>
        <v>Ноябрь</v>
      </c>
      <c r="S2" s="81" t="str">
        <f t="shared" ca="1" si="0"/>
        <v>Декабрь</v>
      </c>
    </row>
    <row r="3" spans="3:25" x14ac:dyDescent="0.2">
      <c r="C3" s="48" t="s">
        <v>29</v>
      </c>
      <c r="D3" s="13">
        <v>2000</v>
      </c>
      <c r="E3" s="13">
        <v>807160</v>
      </c>
      <c r="G3" s="81" t="str">
        <f t="shared" ref="G3:G6" ca="1" si="1">INDIRECT(ADDRESS(COLUMN()-5,ROW()+1))</f>
        <v>Заказов</v>
      </c>
      <c r="H3" s="81">
        <f t="shared" ca="1" si="0"/>
        <v>2000</v>
      </c>
      <c r="I3" s="81">
        <f t="shared" ca="1" si="0"/>
        <v>3000</v>
      </c>
      <c r="J3" s="81">
        <f t="shared" ca="1" si="0"/>
        <v>5000</v>
      </c>
      <c r="K3" s="81">
        <f t="shared" ca="1" si="0"/>
        <v>4000</v>
      </c>
      <c r="L3" s="81">
        <f t="shared" ca="1" si="0"/>
        <v>4500</v>
      </c>
      <c r="M3" s="81">
        <f t="shared" ca="1" si="0"/>
        <v>3800</v>
      </c>
      <c r="N3" s="81">
        <f t="shared" ca="1" si="0"/>
        <v>3600</v>
      </c>
      <c r="O3" s="81">
        <f t="shared" ca="1" si="0"/>
        <v>4900</v>
      </c>
      <c r="P3" s="81">
        <f t="shared" ca="1" si="0"/>
        <v>5000</v>
      </c>
      <c r="Q3" s="81">
        <f t="shared" ca="1" si="0"/>
        <v>2500</v>
      </c>
      <c r="R3" s="81">
        <f t="shared" ca="1" si="0"/>
        <v>2000</v>
      </c>
      <c r="S3" s="81">
        <f t="shared" ca="1" si="0"/>
        <v>3500</v>
      </c>
    </row>
    <row r="4" spans="3:25" x14ac:dyDescent="0.2">
      <c r="C4" s="48" t="s">
        <v>30</v>
      </c>
      <c r="D4" s="13">
        <v>3000</v>
      </c>
      <c r="E4" s="13">
        <v>730140</v>
      </c>
      <c r="G4" s="81" t="str">
        <f t="shared" ca="1" si="1"/>
        <v>Сумма</v>
      </c>
      <c r="H4" s="81">
        <f t="shared" ca="1" si="0"/>
        <v>807160</v>
      </c>
      <c r="I4" s="81">
        <f t="shared" ca="1" si="0"/>
        <v>730140</v>
      </c>
      <c r="J4" s="81">
        <f t="shared" ca="1" si="0"/>
        <v>970750</v>
      </c>
      <c r="K4" s="81">
        <f t="shared" ca="1" si="0"/>
        <v>984640</v>
      </c>
      <c r="L4" s="81">
        <f t="shared" ca="1" si="0"/>
        <v>3150900</v>
      </c>
      <c r="M4" s="81">
        <f t="shared" ca="1" si="0"/>
        <v>3134468</v>
      </c>
      <c r="N4" s="81">
        <f t="shared" ca="1" si="0"/>
        <v>2143908</v>
      </c>
      <c r="O4" s="81">
        <f t="shared" ca="1" si="0"/>
        <v>2099405</v>
      </c>
      <c r="P4" s="81">
        <f t="shared" ca="1" si="0"/>
        <v>2276800</v>
      </c>
      <c r="Q4" s="81">
        <f t="shared" ca="1" si="0"/>
        <v>1423550</v>
      </c>
      <c r="R4" s="81">
        <f t="shared" ca="1" si="0"/>
        <v>1101200</v>
      </c>
      <c r="S4" s="81">
        <f t="shared" ca="1" si="0"/>
        <v>2614815</v>
      </c>
    </row>
    <row r="5" spans="3:25" x14ac:dyDescent="0.2">
      <c r="C5" s="48" t="s">
        <v>31</v>
      </c>
      <c r="D5" s="13">
        <v>5000</v>
      </c>
      <c r="E5" s="13">
        <v>970750</v>
      </c>
    </row>
    <row r="6" spans="3:25" x14ac:dyDescent="0.2">
      <c r="C6" s="48" t="s">
        <v>32</v>
      </c>
      <c r="D6" s="13">
        <v>4000</v>
      </c>
      <c r="E6" s="13">
        <v>984640</v>
      </c>
    </row>
    <row r="7" spans="3:25" x14ac:dyDescent="0.2">
      <c r="C7" s="48" t="s">
        <v>33</v>
      </c>
      <c r="D7" s="13">
        <v>4500</v>
      </c>
      <c r="E7" s="13">
        <v>3150900</v>
      </c>
    </row>
    <row r="8" spans="3:25" x14ac:dyDescent="0.2">
      <c r="C8" s="48" t="s">
        <v>34</v>
      </c>
      <c r="D8" s="13">
        <v>3800</v>
      </c>
      <c r="E8" s="13">
        <v>3134468</v>
      </c>
    </row>
    <row r="9" spans="3:25" x14ac:dyDescent="0.2">
      <c r="C9" s="48" t="s">
        <v>35</v>
      </c>
      <c r="D9" s="13">
        <v>3600</v>
      </c>
      <c r="E9" s="13">
        <v>2143908</v>
      </c>
    </row>
    <row r="10" spans="3:25" x14ac:dyDescent="0.2">
      <c r="C10" s="48" t="s">
        <v>36</v>
      </c>
      <c r="D10" s="13">
        <v>4900</v>
      </c>
      <c r="E10" s="13">
        <v>2099405</v>
      </c>
    </row>
    <row r="11" spans="3:25" x14ac:dyDescent="0.2">
      <c r="C11" s="48" t="s">
        <v>37</v>
      </c>
      <c r="D11" s="13">
        <v>5000</v>
      </c>
      <c r="E11" s="13">
        <v>2276800</v>
      </c>
    </row>
    <row r="12" spans="3:25" x14ac:dyDescent="0.2">
      <c r="C12" s="48" t="s">
        <v>38</v>
      </c>
      <c r="D12" s="13">
        <v>2500</v>
      </c>
      <c r="E12" s="13">
        <v>1423550</v>
      </c>
    </row>
    <row r="13" spans="3:25" x14ac:dyDescent="0.2">
      <c r="C13" s="48" t="s">
        <v>39</v>
      </c>
      <c r="D13" s="13">
        <v>2000</v>
      </c>
      <c r="E13" s="13">
        <v>1101200</v>
      </c>
    </row>
    <row r="14" spans="3:25" x14ac:dyDescent="0.2">
      <c r="C14" s="48" t="s">
        <v>40</v>
      </c>
      <c r="D14" s="13">
        <v>3500</v>
      </c>
      <c r="E14" s="13">
        <v>2614815</v>
      </c>
    </row>
    <row r="17" spans="3:15" ht="15" x14ac:dyDescent="0.2">
      <c r="C17" s="1" t="s">
        <v>27</v>
      </c>
      <c r="D17" s="48" t="s">
        <v>29</v>
      </c>
      <c r="E17" s="48" t="s">
        <v>30</v>
      </c>
      <c r="F17" s="48" t="s">
        <v>31</v>
      </c>
      <c r="G17" s="48" t="s">
        <v>32</v>
      </c>
      <c r="H17" s="48" t="s">
        <v>33</v>
      </c>
      <c r="I17" s="48" t="s">
        <v>34</v>
      </c>
      <c r="J17" s="48" t="s">
        <v>35</v>
      </c>
      <c r="K17" s="48" t="s">
        <v>36</v>
      </c>
      <c r="L17" s="48" t="s">
        <v>37</v>
      </c>
      <c r="M17" s="48" t="s">
        <v>38</v>
      </c>
      <c r="N17" s="48" t="s">
        <v>39</v>
      </c>
      <c r="O17" s="48" t="s">
        <v>40</v>
      </c>
    </row>
    <row r="18" spans="3:15" ht="15" x14ac:dyDescent="0.2">
      <c r="C18" s="1" t="s">
        <v>468</v>
      </c>
      <c r="D18" s="13">
        <v>2000</v>
      </c>
      <c r="E18" s="13">
        <v>3000</v>
      </c>
      <c r="F18" s="13">
        <v>5000</v>
      </c>
      <c r="G18" s="13">
        <v>4000</v>
      </c>
      <c r="H18" s="13">
        <v>4500</v>
      </c>
      <c r="I18" s="13">
        <v>3800</v>
      </c>
      <c r="J18" s="13">
        <v>3600</v>
      </c>
      <c r="K18" s="13">
        <v>4900</v>
      </c>
      <c r="L18" s="13">
        <v>5000</v>
      </c>
      <c r="M18" s="13">
        <v>2500</v>
      </c>
      <c r="N18" s="13">
        <v>2000</v>
      </c>
      <c r="O18" s="13">
        <v>3500</v>
      </c>
    </row>
    <row r="19" spans="3:15" ht="15" x14ac:dyDescent="0.2">
      <c r="C19" s="1" t="s">
        <v>90</v>
      </c>
      <c r="D19" s="13">
        <v>807160</v>
      </c>
      <c r="E19" s="13">
        <v>730140</v>
      </c>
      <c r="F19" s="13">
        <v>970750</v>
      </c>
      <c r="G19" s="13">
        <v>984640</v>
      </c>
      <c r="H19" s="13">
        <v>3150900</v>
      </c>
      <c r="I19" s="13">
        <v>3134468</v>
      </c>
      <c r="J19" s="13">
        <v>2143908</v>
      </c>
      <c r="K19" s="13">
        <v>2099405</v>
      </c>
      <c r="L19" s="13">
        <v>2276800</v>
      </c>
      <c r="M19" s="13">
        <v>1423550</v>
      </c>
      <c r="N19" s="13">
        <v>1101200</v>
      </c>
      <c r="O19" s="13">
        <v>2614815</v>
      </c>
    </row>
    <row r="20" spans="3:15" x14ac:dyDescent="0.2">
      <c r="C20" s="84"/>
      <c r="D20" s="85"/>
      <c r="E20" s="85"/>
    </row>
    <row r="21" spans="3:15" x14ac:dyDescent="0.2">
      <c r="C21" s="85"/>
      <c r="D21" s="85"/>
      <c r="E21" s="85"/>
    </row>
    <row r="22" spans="3:15" x14ac:dyDescent="0.2">
      <c r="C22" s="85"/>
      <c r="D22" s="85"/>
      <c r="E22" s="85"/>
    </row>
    <row r="23" spans="3:15" x14ac:dyDescent="0.2">
      <c r="C23" s="85"/>
      <c r="D23" s="85"/>
      <c r="E23" s="85"/>
    </row>
    <row r="24" spans="3:15" x14ac:dyDescent="0.2">
      <c r="C24" s="85"/>
      <c r="D24" s="85"/>
      <c r="E24" s="85"/>
    </row>
    <row r="25" spans="3:15" x14ac:dyDescent="0.2">
      <c r="C25" s="85"/>
      <c r="D25" s="85"/>
      <c r="E25" s="85"/>
    </row>
    <row r="26" spans="3:15" x14ac:dyDescent="0.2">
      <c r="C26" s="85"/>
      <c r="D26" s="85"/>
      <c r="E26" s="85"/>
    </row>
    <row r="27" spans="3:15" x14ac:dyDescent="0.2">
      <c r="C27" s="85"/>
      <c r="D27" s="85"/>
      <c r="E27" s="85"/>
    </row>
    <row r="28" spans="3:15" x14ac:dyDescent="0.2">
      <c r="C28" s="85"/>
      <c r="D28" s="85"/>
      <c r="E28" s="85"/>
    </row>
    <row r="29" spans="3:15" x14ac:dyDescent="0.2">
      <c r="C29" s="85"/>
      <c r="D29" s="85"/>
      <c r="E29" s="85"/>
    </row>
    <row r="30" spans="3:15" x14ac:dyDescent="0.2">
      <c r="C30" s="85"/>
      <c r="D30" s="85"/>
      <c r="E30" s="85"/>
    </row>
    <row r="31" spans="3:15" x14ac:dyDescent="0.2">
      <c r="C31" s="85"/>
      <c r="D31" s="85"/>
      <c r="E31" s="85"/>
    </row>
    <row r="32" spans="3:15" x14ac:dyDescent="0.2">
      <c r="C32" s="85"/>
      <c r="D32" s="85"/>
      <c r="E32" s="85"/>
    </row>
    <row r="33" spans="3:5" x14ac:dyDescent="0.2">
      <c r="C33" s="85"/>
      <c r="D33" s="85"/>
      <c r="E33" s="85"/>
    </row>
    <row r="34" spans="3:5" x14ac:dyDescent="0.2">
      <c r="C34" s="85"/>
      <c r="D34" s="85"/>
      <c r="E34" s="85"/>
    </row>
    <row r="35" spans="3:5" x14ac:dyDescent="0.2">
      <c r="C35" s="85"/>
      <c r="D35" s="85"/>
      <c r="E35" s="85"/>
    </row>
    <row r="36" spans="3:5" x14ac:dyDescent="0.2">
      <c r="C36" s="85"/>
      <c r="D36" s="85"/>
      <c r="E36" s="85"/>
    </row>
    <row r="37" spans="3:5" x14ac:dyDescent="0.2">
      <c r="C37" s="85"/>
      <c r="D37" s="85"/>
      <c r="E37" s="85"/>
    </row>
    <row r="38" spans="3:5" x14ac:dyDescent="0.2">
      <c r="C38" s="85"/>
      <c r="D38" s="85"/>
      <c r="E38" s="85"/>
    </row>
    <row r="39" spans="3:5" x14ac:dyDescent="0.2">
      <c r="C39" s="85"/>
      <c r="D39" s="85"/>
      <c r="E39" s="85"/>
    </row>
    <row r="40" spans="3:5" x14ac:dyDescent="0.2">
      <c r="C40" s="85"/>
      <c r="D40" s="85"/>
      <c r="E40" s="85"/>
    </row>
    <row r="41" spans="3:5" x14ac:dyDescent="0.2">
      <c r="C41" s="85"/>
      <c r="D41" s="85"/>
      <c r="E41" s="85"/>
    </row>
    <row r="42" spans="3:5" x14ac:dyDescent="0.2">
      <c r="C42" s="85"/>
      <c r="D42" s="85"/>
      <c r="E42" s="85"/>
    </row>
    <row r="43" spans="3:5" x14ac:dyDescent="0.2">
      <c r="C43" s="85"/>
      <c r="D43" s="85"/>
      <c r="E43" s="85"/>
    </row>
    <row r="44" spans="3:5" x14ac:dyDescent="0.2">
      <c r="C44" s="85"/>
      <c r="D44" s="85"/>
      <c r="E44" s="85"/>
    </row>
    <row r="45" spans="3:5" x14ac:dyDescent="0.2">
      <c r="C45" s="85"/>
      <c r="D45" s="85"/>
      <c r="E45" s="85"/>
    </row>
    <row r="46" spans="3:5" x14ac:dyDescent="0.2">
      <c r="C46" s="85"/>
      <c r="D46" s="85"/>
      <c r="E46" s="85"/>
    </row>
    <row r="47" spans="3:5" x14ac:dyDescent="0.2">
      <c r="C47" s="85"/>
      <c r="D47" s="85"/>
      <c r="E47" s="85"/>
    </row>
    <row r="48" spans="3:5" x14ac:dyDescent="0.2">
      <c r="C48" s="85"/>
      <c r="D48" s="85"/>
      <c r="E48" s="85"/>
    </row>
    <row r="49" spans="3:5" x14ac:dyDescent="0.2">
      <c r="C49" s="85"/>
      <c r="D49" s="85"/>
      <c r="E49" s="85"/>
    </row>
    <row r="50" spans="3:5" x14ac:dyDescent="0.2">
      <c r="C50" s="85"/>
      <c r="D50" s="85"/>
      <c r="E50" s="85"/>
    </row>
    <row r="51" spans="3:5" x14ac:dyDescent="0.2">
      <c r="C51" s="85"/>
      <c r="D51" s="85"/>
      <c r="E51" s="85"/>
    </row>
    <row r="52" spans="3:5" x14ac:dyDescent="0.2">
      <c r="C52" s="85"/>
      <c r="D52" s="85"/>
      <c r="E52" s="85"/>
    </row>
    <row r="53" spans="3:5" x14ac:dyDescent="0.2">
      <c r="C53" s="85"/>
      <c r="D53" s="85"/>
      <c r="E53" s="85"/>
    </row>
    <row r="54" spans="3:5" x14ac:dyDescent="0.2">
      <c r="C54" s="85"/>
      <c r="D54" s="85"/>
      <c r="E54" s="85"/>
    </row>
    <row r="55" spans="3:5" x14ac:dyDescent="0.2">
      <c r="C55" s="85"/>
      <c r="D55" s="85"/>
      <c r="E55" s="85"/>
    </row>
    <row r="56" spans="3:5" x14ac:dyDescent="0.2">
      <c r="C56" s="85"/>
      <c r="D56" s="85"/>
      <c r="E56" s="85"/>
    </row>
    <row r="57" spans="3:5" x14ac:dyDescent="0.2">
      <c r="C57" s="85"/>
      <c r="D57" s="85"/>
      <c r="E57" s="85"/>
    </row>
  </sheetData>
  <conditionalFormatting sqref="D3:D11">
    <cfRule type="expression" dxfId="13" priority="33">
      <formula>AND(#REF!=$C$3,#REF!=$C$4)</formula>
    </cfRule>
  </conditionalFormatting>
  <conditionalFormatting sqref="D18:L18">
    <cfRule type="expression" dxfId="4" priority="1">
      <formula>AND(#REF!=$C$3,#REF!=$C$4)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3"/>
  <sheetViews>
    <sheetView workbookViewId="0">
      <selection activeCell="D5" sqref="D5"/>
    </sheetView>
  </sheetViews>
  <sheetFormatPr defaultRowHeight="14.25" x14ac:dyDescent="0.2"/>
  <cols>
    <col min="1" max="1" width="9.140625" style="43"/>
    <col min="2" max="5" width="9.28515625" style="43" bestFit="1" customWidth="1"/>
    <col min="6" max="13" width="10.140625" style="43" bestFit="1" customWidth="1"/>
    <col min="14" max="16384" width="9.140625" style="43"/>
  </cols>
  <sheetData>
    <row r="1" spans="1:13" ht="15" x14ac:dyDescent="0.2">
      <c r="A1" s="1" t="str">
        <f t="array" ref="A1:M3">TRANSPOSE(ЗАДАНИЕ12!C2:E14)</f>
        <v>Месяц</v>
      </c>
      <c r="B1" s="48" t="str">
        <v>Январь</v>
      </c>
      <c r="C1" s="48" t="str">
        <v>Февраль</v>
      </c>
      <c r="D1" s="48" t="str">
        <v>Март</v>
      </c>
      <c r="E1" s="48" t="str">
        <v>Апрель</v>
      </c>
      <c r="F1" s="48" t="str">
        <v>Май</v>
      </c>
      <c r="G1" s="48" t="str">
        <v>Июнь</v>
      </c>
      <c r="H1" s="48" t="str">
        <v>Июль</v>
      </c>
      <c r="I1" s="48" t="str">
        <v>Август</v>
      </c>
      <c r="J1" s="48" t="str">
        <v>Сентябрь</v>
      </c>
      <c r="K1" s="48" t="str">
        <v>Октябрь</v>
      </c>
      <c r="L1" s="48" t="str">
        <v>Ноябрь</v>
      </c>
      <c r="M1" s="48" t="str">
        <v>Декабрь</v>
      </c>
    </row>
    <row r="2" spans="1:13" ht="15" x14ac:dyDescent="0.2">
      <c r="A2" s="1" t="str">
        <v>Заказов</v>
      </c>
      <c r="B2" s="13">
        <v>2000</v>
      </c>
      <c r="C2" s="13">
        <v>3000</v>
      </c>
      <c r="D2" s="13">
        <v>5000</v>
      </c>
      <c r="E2" s="13">
        <v>4000</v>
      </c>
      <c r="F2" s="13">
        <v>4500</v>
      </c>
      <c r="G2" s="13">
        <v>3800</v>
      </c>
      <c r="H2" s="13">
        <v>3600</v>
      </c>
      <c r="I2" s="13">
        <v>4900</v>
      </c>
      <c r="J2" s="13">
        <v>5000</v>
      </c>
      <c r="K2" s="13">
        <v>2500</v>
      </c>
      <c r="L2" s="13">
        <v>2000</v>
      </c>
      <c r="M2" s="13">
        <v>3500</v>
      </c>
    </row>
    <row r="3" spans="1:13" ht="15" x14ac:dyDescent="0.2">
      <c r="A3" s="1" t="str">
        <v>Сумма</v>
      </c>
      <c r="B3" s="13">
        <v>807160</v>
      </c>
      <c r="C3" s="13">
        <v>730140</v>
      </c>
      <c r="D3" s="13">
        <v>970750</v>
      </c>
      <c r="E3" s="13">
        <v>984640</v>
      </c>
      <c r="F3" s="13">
        <v>3150900</v>
      </c>
      <c r="G3" s="13">
        <v>3134468</v>
      </c>
      <c r="H3" s="13">
        <v>2143908</v>
      </c>
      <c r="I3" s="13">
        <v>2099405</v>
      </c>
      <c r="J3" s="13">
        <v>2276800</v>
      </c>
      <c r="K3" s="13">
        <v>1423550</v>
      </c>
      <c r="L3" s="13">
        <v>1101200</v>
      </c>
      <c r="M3" s="13">
        <v>2614815</v>
      </c>
    </row>
  </sheetData>
  <conditionalFormatting sqref="B2:J2">
    <cfRule type="expression" dxfId="1" priority="1">
      <formula>AND(#REF!=$C$3,#REF!=$C$4)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C57"/>
  <sheetViews>
    <sheetView showGridLines="0" workbookViewId="0"/>
  </sheetViews>
  <sheetFormatPr defaultRowHeight="14.25" x14ac:dyDescent="0.2"/>
  <cols>
    <col min="1" max="1" width="6.42578125" style="81" customWidth="1"/>
    <col min="2" max="2" width="24" style="81" bestFit="1" customWidth="1"/>
    <col min="3" max="3" width="21.140625" style="81" customWidth="1"/>
    <col min="4" max="4" width="8.85546875" style="81" bestFit="1" customWidth="1"/>
    <col min="5" max="231" width="9.140625" style="81"/>
    <col min="232" max="232" width="6.42578125" style="81" customWidth="1"/>
    <col min="233" max="233" width="16.7109375" style="81" bestFit="1" customWidth="1"/>
    <col min="234" max="234" width="15" style="81" customWidth="1"/>
    <col min="235" max="235" width="14.85546875" style="81" customWidth="1"/>
    <col min="236" max="236" width="9.85546875" style="81" bestFit="1" customWidth="1"/>
    <col min="237" max="237" width="14.7109375" style="81" bestFit="1" customWidth="1"/>
    <col min="238" max="487" width="9.140625" style="81"/>
    <col min="488" max="488" width="6.42578125" style="81" customWidth="1"/>
    <col min="489" max="489" width="16.7109375" style="81" bestFit="1" customWidth="1"/>
    <col min="490" max="490" width="15" style="81" customWidth="1"/>
    <col min="491" max="491" width="14.85546875" style="81" customWidth="1"/>
    <col min="492" max="492" width="9.85546875" style="81" bestFit="1" customWidth="1"/>
    <col min="493" max="493" width="14.7109375" style="81" bestFit="1" customWidth="1"/>
    <col min="494" max="743" width="9.140625" style="81"/>
    <col min="744" max="744" width="6.42578125" style="81" customWidth="1"/>
    <col min="745" max="745" width="16.7109375" style="81" bestFit="1" customWidth="1"/>
    <col min="746" max="746" width="15" style="81" customWidth="1"/>
    <col min="747" max="747" width="14.85546875" style="81" customWidth="1"/>
    <col min="748" max="748" width="9.85546875" style="81" bestFit="1" customWidth="1"/>
    <col min="749" max="749" width="14.7109375" style="81" bestFit="1" customWidth="1"/>
    <col min="750" max="999" width="9.140625" style="81"/>
    <col min="1000" max="1000" width="6.42578125" style="81" customWidth="1"/>
    <col min="1001" max="1001" width="16.7109375" style="81" bestFit="1" customWidth="1"/>
    <col min="1002" max="1002" width="15" style="81" customWidth="1"/>
    <col min="1003" max="1003" width="14.85546875" style="81" customWidth="1"/>
    <col min="1004" max="1004" width="9.85546875" style="81" bestFit="1" customWidth="1"/>
    <col min="1005" max="1005" width="14.7109375" style="81" bestFit="1" customWidth="1"/>
    <col min="1006" max="1255" width="9.140625" style="81"/>
    <col min="1256" max="1256" width="6.42578125" style="81" customWidth="1"/>
    <col min="1257" max="1257" width="16.7109375" style="81" bestFit="1" customWidth="1"/>
    <col min="1258" max="1258" width="15" style="81" customWidth="1"/>
    <col min="1259" max="1259" width="14.85546875" style="81" customWidth="1"/>
    <col min="1260" max="1260" width="9.85546875" style="81" bestFit="1" customWidth="1"/>
    <col min="1261" max="1261" width="14.7109375" style="81" bestFit="1" customWidth="1"/>
    <col min="1262" max="1511" width="9.140625" style="81"/>
    <col min="1512" max="1512" width="6.42578125" style="81" customWidth="1"/>
    <col min="1513" max="1513" width="16.7109375" style="81" bestFit="1" customWidth="1"/>
    <col min="1514" max="1514" width="15" style="81" customWidth="1"/>
    <col min="1515" max="1515" width="14.85546875" style="81" customWidth="1"/>
    <col min="1516" max="1516" width="9.85546875" style="81" bestFit="1" customWidth="1"/>
    <col min="1517" max="1517" width="14.7109375" style="81" bestFit="1" customWidth="1"/>
    <col min="1518" max="1767" width="9.140625" style="81"/>
    <col min="1768" max="1768" width="6.42578125" style="81" customWidth="1"/>
    <col min="1769" max="1769" width="16.7109375" style="81" bestFit="1" customWidth="1"/>
    <col min="1770" max="1770" width="15" style="81" customWidth="1"/>
    <col min="1771" max="1771" width="14.85546875" style="81" customWidth="1"/>
    <col min="1772" max="1772" width="9.85546875" style="81" bestFit="1" customWidth="1"/>
    <col min="1773" max="1773" width="14.7109375" style="81" bestFit="1" customWidth="1"/>
    <col min="1774" max="2023" width="9.140625" style="81"/>
    <col min="2024" max="2024" width="6.42578125" style="81" customWidth="1"/>
    <col min="2025" max="2025" width="16.7109375" style="81" bestFit="1" customWidth="1"/>
    <col min="2026" max="2026" width="15" style="81" customWidth="1"/>
    <col min="2027" max="2027" width="14.85546875" style="81" customWidth="1"/>
    <col min="2028" max="2028" width="9.85546875" style="81" bestFit="1" customWidth="1"/>
    <col min="2029" max="2029" width="14.7109375" style="81" bestFit="1" customWidth="1"/>
    <col min="2030" max="2279" width="9.140625" style="81"/>
    <col min="2280" max="2280" width="6.42578125" style="81" customWidth="1"/>
    <col min="2281" max="2281" width="16.7109375" style="81" bestFit="1" customWidth="1"/>
    <col min="2282" max="2282" width="15" style="81" customWidth="1"/>
    <col min="2283" max="2283" width="14.85546875" style="81" customWidth="1"/>
    <col min="2284" max="2284" width="9.85546875" style="81" bestFit="1" customWidth="1"/>
    <col min="2285" max="2285" width="14.7109375" style="81" bestFit="1" customWidth="1"/>
    <col min="2286" max="2535" width="9.140625" style="81"/>
    <col min="2536" max="2536" width="6.42578125" style="81" customWidth="1"/>
    <col min="2537" max="2537" width="16.7109375" style="81" bestFit="1" customWidth="1"/>
    <col min="2538" max="2538" width="15" style="81" customWidth="1"/>
    <col min="2539" max="2539" width="14.85546875" style="81" customWidth="1"/>
    <col min="2540" max="2540" width="9.85546875" style="81" bestFit="1" customWidth="1"/>
    <col min="2541" max="2541" width="14.7109375" style="81" bestFit="1" customWidth="1"/>
    <col min="2542" max="2791" width="9.140625" style="81"/>
    <col min="2792" max="2792" width="6.42578125" style="81" customWidth="1"/>
    <col min="2793" max="2793" width="16.7109375" style="81" bestFit="1" customWidth="1"/>
    <col min="2794" max="2794" width="15" style="81" customWidth="1"/>
    <col min="2795" max="2795" width="14.85546875" style="81" customWidth="1"/>
    <col min="2796" max="2796" width="9.85546875" style="81" bestFit="1" customWidth="1"/>
    <col min="2797" max="2797" width="14.7109375" style="81" bestFit="1" customWidth="1"/>
    <col min="2798" max="3047" width="9.140625" style="81"/>
    <col min="3048" max="3048" width="6.42578125" style="81" customWidth="1"/>
    <col min="3049" max="3049" width="16.7109375" style="81" bestFit="1" customWidth="1"/>
    <col min="3050" max="3050" width="15" style="81" customWidth="1"/>
    <col min="3051" max="3051" width="14.85546875" style="81" customWidth="1"/>
    <col min="3052" max="3052" width="9.85546875" style="81" bestFit="1" customWidth="1"/>
    <col min="3053" max="3053" width="14.7109375" style="81" bestFit="1" customWidth="1"/>
    <col min="3054" max="3303" width="9.140625" style="81"/>
    <col min="3304" max="3304" width="6.42578125" style="81" customWidth="1"/>
    <col min="3305" max="3305" width="16.7109375" style="81" bestFit="1" customWidth="1"/>
    <col min="3306" max="3306" width="15" style="81" customWidth="1"/>
    <col min="3307" max="3307" width="14.85546875" style="81" customWidth="1"/>
    <col min="3308" max="3308" width="9.85546875" style="81" bestFit="1" customWidth="1"/>
    <col min="3309" max="3309" width="14.7109375" style="81" bestFit="1" customWidth="1"/>
    <col min="3310" max="3559" width="9.140625" style="81"/>
    <col min="3560" max="3560" width="6.42578125" style="81" customWidth="1"/>
    <col min="3561" max="3561" width="16.7109375" style="81" bestFit="1" customWidth="1"/>
    <col min="3562" max="3562" width="15" style="81" customWidth="1"/>
    <col min="3563" max="3563" width="14.85546875" style="81" customWidth="1"/>
    <col min="3564" max="3564" width="9.85546875" style="81" bestFit="1" customWidth="1"/>
    <col min="3565" max="3565" width="14.7109375" style="81" bestFit="1" customWidth="1"/>
    <col min="3566" max="3815" width="9.140625" style="81"/>
    <col min="3816" max="3816" width="6.42578125" style="81" customWidth="1"/>
    <col min="3817" max="3817" width="16.7109375" style="81" bestFit="1" customWidth="1"/>
    <col min="3818" max="3818" width="15" style="81" customWidth="1"/>
    <col min="3819" max="3819" width="14.85546875" style="81" customWidth="1"/>
    <col min="3820" max="3820" width="9.85546875" style="81" bestFit="1" customWidth="1"/>
    <col min="3821" max="3821" width="14.7109375" style="81" bestFit="1" customWidth="1"/>
    <col min="3822" max="4071" width="9.140625" style="81"/>
    <col min="4072" max="4072" width="6.42578125" style="81" customWidth="1"/>
    <col min="4073" max="4073" width="16.7109375" style="81" bestFit="1" customWidth="1"/>
    <col min="4074" max="4074" width="15" style="81" customWidth="1"/>
    <col min="4075" max="4075" width="14.85546875" style="81" customWidth="1"/>
    <col min="4076" max="4076" width="9.85546875" style="81" bestFit="1" customWidth="1"/>
    <col min="4077" max="4077" width="14.7109375" style="81" bestFit="1" customWidth="1"/>
    <col min="4078" max="4327" width="9.140625" style="81"/>
    <col min="4328" max="4328" width="6.42578125" style="81" customWidth="1"/>
    <col min="4329" max="4329" width="16.7109375" style="81" bestFit="1" customWidth="1"/>
    <col min="4330" max="4330" width="15" style="81" customWidth="1"/>
    <col min="4331" max="4331" width="14.85546875" style="81" customWidth="1"/>
    <col min="4332" max="4332" width="9.85546875" style="81" bestFit="1" customWidth="1"/>
    <col min="4333" max="4333" width="14.7109375" style="81" bestFit="1" customWidth="1"/>
    <col min="4334" max="4583" width="9.140625" style="81"/>
    <col min="4584" max="4584" width="6.42578125" style="81" customWidth="1"/>
    <col min="4585" max="4585" width="16.7109375" style="81" bestFit="1" customWidth="1"/>
    <col min="4586" max="4586" width="15" style="81" customWidth="1"/>
    <col min="4587" max="4587" width="14.85546875" style="81" customWidth="1"/>
    <col min="4588" max="4588" width="9.85546875" style="81" bestFit="1" customWidth="1"/>
    <col min="4589" max="4589" width="14.7109375" style="81" bestFit="1" customWidth="1"/>
    <col min="4590" max="4839" width="9.140625" style="81"/>
    <col min="4840" max="4840" width="6.42578125" style="81" customWidth="1"/>
    <col min="4841" max="4841" width="16.7109375" style="81" bestFit="1" customWidth="1"/>
    <col min="4842" max="4842" width="15" style="81" customWidth="1"/>
    <col min="4843" max="4843" width="14.85546875" style="81" customWidth="1"/>
    <col min="4844" max="4844" width="9.85546875" style="81" bestFit="1" customWidth="1"/>
    <col min="4845" max="4845" width="14.7109375" style="81" bestFit="1" customWidth="1"/>
    <col min="4846" max="5095" width="9.140625" style="81"/>
    <col min="5096" max="5096" width="6.42578125" style="81" customWidth="1"/>
    <col min="5097" max="5097" width="16.7109375" style="81" bestFit="1" customWidth="1"/>
    <col min="5098" max="5098" width="15" style="81" customWidth="1"/>
    <col min="5099" max="5099" width="14.85546875" style="81" customWidth="1"/>
    <col min="5100" max="5100" width="9.85546875" style="81" bestFit="1" customWidth="1"/>
    <col min="5101" max="5101" width="14.7109375" style="81" bestFit="1" customWidth="1"/>
    <col min="5102" max="5351" width="9.140625" style="81"/>
    <col min="5352" max="5352" width="6.42578125" style="81" customWidth="1"/>
    <col min="5353" max="5353" width="16.7109375" style="81" bestFit="1" customWidth="1"/>
    <col min="5354" max="5354" width="15" style="81" customWidth="1"/>
    <col min="5355" max="5355" width="14.85546875" style="81" customWidth="1"/>
    <col min="5356" max="5356" width="9.85546875" style="81" bestFit="1" customWidth="1"/>
    <col min="5357" max="5357" width="14.7109375" style="81" bestFit="1" customWidth="1"/>
    <col min="5358" max="5607" width="9.140625" style="81"/>
    <col min="5608" max="5608" width="6.42578125" style="81" customWidth="1"/>
    <col min="5609" max="5609" width="16.7109375" style="81" bestFit="1" customWidth="1"/>
    <col min="5610" max="5610" width="15" style="81" customWidth="1"/>
    <col min="5611" max="5611" width="14.85546875" style="81" customWidth="1"/>
    <col min="5612" max="5612" width="9.85546875" style="81" bestFit="1" customWidth="1"/>
    <col min="5613" max="5613" width="14.7109375" style="81" bestFit="1" customWidth="1"/>
    <col min="5614" max="5863" width="9.140625" style="81"/>
    <col min="5864" max="5864" width="6.42578125" style="81" customWidth="1"/>
    <col min="5865" max="5865" width="16.7109375" style="81" bestFit="1" customWidth="1"/>
    <col min="5866" max="5866" width="15" style="81" customWidth="1"/>
    <col min="5867" max="5867" width="14.85546875" style="81" customWidth="1"/>
    <col min="5868" max="5868" width="9.85546875" style="81" bestFit="1" customWidth="1"/>
    <col min="5869" max="5869" width="14.7109375" style="81" bestFit="1" customWidth="1"/>
    <col min="5870" max="6119" width="9.140625" style="81"/>
    <col min="6120" max="6120" width="6.42578125" style="81" customWidth="1"/>
    <col min="6121" max="6121" width="16.7109375" style="81" bestFit="1" customWidth="1"/>
    <col min="6122" max="6122" width="15" style="81" customWidth="1"/>
    <col min="6123" max="6123" width="14.85546875" style="81" customWidth="1"/>
    <col min="6124" max="6124" width="9.85546875" style="81" bestFit="1" customWidth="1"/>
    <col min="6125" max="6125" width="14.7109375" style="81" bestFit="1" customWidth="1"/>
    <col min="6126" max="6375" width="9.140625" style="81"/>
    <col min="6376" max="6376" width="6.42578125" style="81" customWidth="1"/>
    <col min="6377" max="6377" width="16.7109375" style="81" bestFit="1" customWidth="1"/>
    <col min="6378" max="6378" width="15" style="81" customWidth="1"/>
    <col min="6379" max="6379" width="14.85546875" style="81" customWidth="1"/>
    <col min="6380" max="6380" width="9.85546875" style="81" bestFit="1" customWidth="1"/>
    <col min="6381" max="6381" width="14.7109375" style="81" bestFit="1" customWidth="1"/>
    <col min="6382" max="6631" width="9.140625" style="81"/>
    <col min="6632" max="6632" width="6.42578125" style="81" customWidth="1"/>
    <col min="6633" max="6633" width="16.7109375" style="81" bestFit="1" customWidth="1"/>
    <col min="6634" max="6634" width="15" style="81" customWidth="1"/>
    <col min="6635" max="6635" width="14.85546875" style="81" customWidth="1"/>
    <col min="6636" max="6636" width="9.85546875" style="81" bestFit="1" customWidth="1"/>
    <col min="6637" max="6637" width="14.7109375" style="81" bestFit="1" customWidth="1"/>
    <col min="6638" max="6887" width="9.140625" style="81"/>
    <col min="6888" max="6888" width="6.42578125" style="81" customWidth="1"/>
    <col min="6889" max="6889" width="16.7109375" style="81" bestFit="1" customWidth="1"/>
    <col min="6890" max="6890" width="15" style="81" customWidth="1"/>
    <col min="6891" max="6891" width="14.85546875" style="81" customWidth="1"/>
    <col min="6892" max="6892" width="9.85546875" style="81" bestFit="1" customWidth="1"/>
    <col min="6893" max="6893" width="14.7109375" style="81" bestFit="1" customWidth="1"/>
    <col min="6894" max="7143" width="9.140625" style="81"/>
    <col min="7144" max="7144" width="6.42578125" style="81" customWidth="1"/>
    <col min="7145" max="7145" width="16.7109375" style="81" bestFit="1" customWidth="1"/>
    <col min="7146" max="7146" width="15" style="81" customWidth="1"/>
    <col min="7147" max="7147" width="14.85546875" style="81" customWidth="1"/>
    <col min="7148" max="7148" width="9.85546875" style="81" bestFit="1" customWidth="1"/>
    <col min="7149" max="7149" width="14.7109375" style="81" bestFit="1" customWidth="1"/>
    <col min="7150" max="7399" width="9.140625" style="81"/>
    <col min="7400" max="7400" width="6.42578125" style="81" customWidth="1"/>
    <col min="7401" max="7401" width="16.7109375" style="81" bestFit="1" customWidth="1"/>
    <col min="7402" max="7402" width="15" style="81" customWidth="1"/>
    <col min="7403" max="7403" width="14.85546875" style="81" customWidth="1"/>
    <col min="7404" max="7404" width="9.85546875" style="81" bestFit="1" customWidth="1"/>
    <col min="7405" max="7405" width="14.7109375" style="81" bestFit="1" customWidth="1"/>
    <col min="7406" max="7655" width="9.140625" style="81"/>
    <col min="7656" max="7656" width="6.42578125" style="81" customWidth="1"/>
    <col min="7657" max="7657" width="16.7109375" style="81" bestFit="1" customWidth="1"/>
    <col min="7658" max="7658" width="15" style="81" customWidth="1"/>
    <col min="7659" max="7659" width="14.85546875" style="81" customWidth="1"/>
    <col min="7660" max="7660" width="9.85546875" style="81" bestFit="1" customWidth="1"/>
    <col min="7661" max="7661" width="14.7109375" style="81" bestFit="1" customWidth="1"/>
    <col min="7662" max="7911" width="9.140625" style="81"/>
    <col min="7912" max="7912" width="6.42578125" style="81" customWidth="1"/>
    <col min="7913" max="7913" width="16.7109375" style="81" bestFit="1" customWidth="1"/>
    <col min="7914" max="7914" width="15" style="81" customWidth="1"/>
    <col min="7915" max="7915" width="14.85546875" style="81" customWidth="1"/>
    <col min="7916" max="7916" width="9.85546875" style="81" bestFit="1" customWidth="1"/>
    <col min="7917" max="7917" width="14.7109375" style="81" bestFit="1" customWidth="1"/>
    <col min="7918" max="8167" width="9.140625" style="81"/>
    <col min="8168" max="8168" width="6.42578125" style="81" customWidth="1"/>
    <col min="8169" max="8169" width="16.7109375" style="81" bestFit="1" customWidth="1"/>
    <col min="8170" max="8170" width="15" style="81" customWidth="1"/>
    <col min="8171" max="8171" width="14.85546875" style="81" customWidth="1"/>
    <col min="8172" max="8172" width="9.85546875" style="81" bestFit="1" customWidth="1"/>
    <col min="8173" max="8173" width="14.7109375" style="81" bestFit="1" customWidth="1"/>
    <col min="8174" max="8423" width="9.140625" style="81"/>
    <col min="8424" max="8424" width="6.42578125" style="81" customWidth="1"/>
    <col min="8425" max="8425" width="16.7109375" style="81" bestFit="1" customWidth="1"/>
    <col min="8426" max="8426" width="15" style="81" customWidth="1"/>
    <col min="8427" max="8427" width="14.85546875" style="81" customWidth="1"/>
    <col min="8428" max="8428" width="9.85546875" style="81" bestFit="1" customWidth="1"/>
    <col min="8429" max="8429" width="14.7109375" style="81" bestFit="1" customWidth="1"/>
    <col min="8430" max="8679" width="9.140625" style="81"/>
    <col min="8680" max="8680" width="6.42578125" style="81" customWidth="1"/>
    <col min="8681" max="8681" width="16.7109375" style="81" bestFit="1" customWidth="1"/>
    <col min="8682" max="8682" width="15" style="81" customWidth="1"/>
    <col min="8683" max="8683" width="14.85546875" style="81" customWidth="1"/>
    <col min="8684" max="8684" width="9.85546875" style="81" bestFit="1" customWidth="1"/>
    <col min="8685" max="8685" width="14.7109375" style="81" bestFit="1" customWidth="1"/>
    <col min="8686" max="8935" width="9.140625" style="81"/>
    <col min="8936" max="8936" width="6.42578125" style="81" customWidth="1"/>
    <col min="8937" max="8937" width="16.7109375" style="81" bestFit="1" customWidth="1"/>
    <col min="8938" max="8938" width="15" style="81" customWidth="1"/>
    <col min="8939" max="8939" width="14.85546875" style="81" customWidth="1"/>
    <col min="8940" max="8940" width="9.85546875" style="81" bestFit="1" customWidth="1"/>
    <col min="8941" max="8941" width="14.7109375" style="81" bestFit="1" customWidth="1"/>
    <col min="8942" max="9191" width="9.140625" style="81"/>
    <col min="9192" max="9192" width="6.42578125" style="81" customWidth="1"/>
    <col min="9193" max="9193" width="16.7109375" style="81" bestFit="1" customWidth="1"/>
    <col min="9194" max="9194" width="15" style="81" customWidth="1"/>
    <col min="9195" max="9195" width="14.85546875" style="81" customWidth="1"/>
    <col min="9196" max="9196" width="9.85546875" style="81" bestFit="1" customWidth="1"/>
    <col min="9197" max="9197" width="14.7109375" style="81" bestFit="1" customWidth="1"/>
    <col min="9198" max="9447" width="9.140625" style="81"/>
    <col min="9448" max="9448" width="6.42578125" style="81" customWidth="1"/>
    <col min="9449" max="9449" width="16.7109375" style="81" bestFit="1" customWidth="1"/>
    <col min="9450" max="9450" width="15" style="81" customWidth="1"/>
    <col min="9451" max="9451" width="14.85546875" style="81" customWidth="1"/>
    <col min="9452" max="9452" width="9.85546875" style="81" bestFit="1" customWidth="1"/>
    <col min="9453" max="9453" width="14.7109375" style="81" bestFit="1" customWidth="1"/>
    <col min="9454" max="9703" width="9.140625" style="81"/>
    <col min="9704" max="9704" width="6.42578125" style="81" customWidth="1"/>
    <col min="9705" max="9705" width="16.7109375" style="81" bestFit="1" customWidth="1"/>
    <col min="9706" max="9706" width="15" style="81" customWidth="1"/>
    <col min="9707" max="9707" width="14.85546875" style="81" customWidth="1"/>
    <col min="9708" max="9708" width="9.85546875" style="81" bestFit="1" customWidth="1"/>
    <col min="9709" max="9709" width="14.7109375" style="81" bestFit="1" customWidth="1"/>
    <col min="9710" max="9959" width="9.140625" style="81"/>
    <col min="9960" max="9960" width="6.42578125" style="81" customWidth="1"/>
    <col min="9961" max="9961" width="16.7109375" style="81" bestFit="1" customWidth="1"/>
    <col min="9962" max="9962" width="15" style="81" customWidth="1"/>
    <col min="9963" max="9963" width="14.85546875" style="81" customWidth="1"/>
    <col min="9964" max="9964" width="9.85546875" style="81" bestFit="1" customWidth="1"/>
    <col min="9965" max="9965" width="14.7109375" style="81" bestFit="1" customWidth="1"/>
    <col min="9966" max="10215" width="9.140625" style="81"/>
    <col min="10216" max="10216" width="6.42578125" style="81" customWidth="1"/>
    <col min="10217" max="10217" width="16.7109375" style="81" bestFit="1" customWidth="1"/>
    <col min="10218" max="10218" width="15" style="81" customWidth="1"/>
    <col min="10219" max="10219" width="14.85546875" style="81" customWidth="1"/>
    <col min="10220" max="10220" width="9.85546875" style="81" bestFit="1" customWidth="1"/>
    <col min="10221" max="10221" width="14.7109375" style="81" bestFit="1" customWidth="1"/>
    <col min="10222" max="10471" width="9.140625" style="81"/>
    <col min="10472" max="10472" width="6.42578125" style="81" customWidth="1"/>
    <col min="10473" max="10473" width="16.7109375" style="81" bestFit="1" customWidth="1"/>
    <col min="10474" max="10474" width="15" style="81" customWidth="1"/>
    <col min="10475" max="10475" width="14.85546875" style="81" customWidth="1"/>
    <col min="10476" max="10476" width="9.85546875" style="81" bestFit="1" customWidth="1"/>
    <col min="10477" max="10477" width="14.7109375" style="81" bestFit="1" customWidth="1"/>
    <col min="10478" max="10727" width="9.140625" style="81"/>
    <col min="10728" max="10728" width="6.42578125" style="81" customWidth="1"/>
    <col min="10729" max="10729" width="16.7109375" style="81" bestFit="1" customWidth="1"/>
    <col min="10730" max="10730" width="15" style="81" customWidth="1"/>
    <col min="10731" max="10731" width="14.85546875" style="81" customWidth="1"/>
    <col min="10732" max="10732" width="9.85546875" style="81" bestFit="1" customWidth="1"/>
    <col min="10733" max="10733" width="14.7109375" style="81" bestFit="1" customWidth="1"/>
    <col min="10734" max="10983" width="9.140625" style="81"/>
    <col min="10984" max="10984" width="6.42578125" style="81" customWidth="1"/>
    <col min="10985" max="10985" width="16.7109375" style="81" bestFit="1" customWidth="1"/>
    <col min="10986" max="10986" width="15" style="81" customWidth="1"/>
    <col min="10987" max="10987" width="14.85546875" style="81" customWidth="1"/>
    <col min="10988" max="10988" width="9.85546875" style="81" bestFit="1" customWidth="1"/>
    <col min="10989" max="10989" width="14.7109375" style="81" bestFit="1" customWidth="1"/>
    <col min="10990" max="11239" width="9.140625" style="81"/>
    <col min="11240" max="11240" width="6.42578125" style="81" customWidth="1"/>
    <col min="11241" max="11241" width="16.7109375" style="81" bestFit="1" customWidth="1"/>
    <col min="11242" max="11242" width="15" style="81" customWidth="1"/>
    <col min="11243" max="11243" width="14.85546875" style="81" customWidth="1"/>
    <col min="11244" max="11244" width="9.85546875" style="81" bestFit="1" customWidth="1"/>
    <col min="11245" max="11245" width="14.7109375" style="81" bestFit="1" customWidth="1"/>
    <col min="11246" max="11495" width="9.140625" style="81"/>
    <col min="11496" max="11496" width="6.42578125" style="81" customWidth="1"/>
    <col min="11497" max="11497" width="16.7109375" style="81" bestFit="1" customWidth="1"/>
    <col min="11498" max="11498" width="15" style="81" customWidth="1"/>
    <col min="11499" max="11499" width="14.85546875" style="81" customWidth="1"/>
    <col min="11500" max="11500" width="9.85546875" style="81" bestFit="1" customWidth="1"/>
    <col min="11501" max="11501" width="14.7109375" style="81" bestFit="1" customWidth="1"/>
    <col min="11502" max="11751" width="9.140625" style="81"/>
    <col min="11752" max="11752" width="6.42578125" style="81" customWidth="1"/>
    <col min="11753" max="11753" width="16.7109375" style="81" bestFit="1" customWidth="1"/>
    <col min="11754" max="11754" width="15" style="81" customWidth="1"/>
    <col min="11755" max="11755" width="14.85546875" style="81" customWidth="1"/>
    <col min="11756" max="11756" width="9.85546875" style="81" bestFit="1" customWidth="1"/>
    <col min="11757" max="11757" width="14.7109375" style="81" bestFit="1" customWidth="1"/>
    <col min="11758" max="12007" width="9.140625" style="81"/>
    <col min="12008" max="12008" width="6.42578125" style="81" customWidth="1"/>
    <col min="12009" max="12009" width="16.7109375" style="81" bestFit="1" customWidth="1"/>
    <col min="12010" max="12010" width="15" style="81" customWidth="1"/>
    <col min="12011" max="12011" width="14.85546875" style="81" customWidth="1"/>
    <col min="12012" max="12012" width="9.85546875" style="81" bestFit="1" customWidth="1"/>
    <col min="12013" max="12013" width="14.7109375" style="81" bestFit="1" customWidth="1"/>
    <col min="12014" max="12263" width="9.140625" style="81"/>
    <col min="12264" max="12264" width="6.42578125" style="81" customWidth="1"/>
    <col min="12265" max="12265" width="16.7109375" style="81" bestFit="1" customWidth="1"/>
    <col min="12266" max="12266" width="15" style="81" customWidth="1"/>
    <col min="12267" max="12267" width="14.85546875" style="81" customWidth="1"/>
    <col min="12268" max="12268" width="9.85546875" style="81" bestFit="1" customWidth="1"/>
    <col min="12269" max="12269" width="14.7109375" style="81" bestFit="1" customWidth="1"/>
    <col min="12270" max="12519" width="9.140625" style="81"/>
    <col min="12520" max="12520" width="6.42578125" style="81" customWidth="1"/>
    <col min="12521" max="12521" width="16.7109375" style="81" bestFit="1" customWidth="1"/>
    <col min="12522" max="12522" width="15" style="81" customWidth="1"/>
    <col min="12523" max="12523" width="14.85546875" style="81" customWidth="1"/>
    <col min="12524" max="12524" width="9.85546875" style="81" bestFit="1" customWidth="1"/>
    <col min="12525" max="12525" width="14.7109375" style="81" bestFit="1" customWidth="1"/>
    <col min="12526" max="12775" width="9.140625" style="81"/>
    <col min="12776" max="12776" width="6.42578125" style="81" customWidth="1"/>
    <col min="12777" max="12777" width="16.7109375" style="81" bestFit="1" customWidth="1"/>
    <col min="12778" max="12778" width="15" style="81" customWidth="1"/>
    <col min="12779" max="12779" width="14.85546875" style="81" customWidth="1"/>
    <col min="12780" max="12780" width="9.85546875" style="81" bestFit="1" customWidth="1"/>
    <col min="12781" max="12781" width="14.7109375" style="81" bestFit="1" customWidth="1"/>
    <col min="12782" max="13031" width="9.140625" style="81"/>
    <col min="13032" max="13032" width="6.42578125" style="81" customWidth="1"/>
    <col min="13033" max="13033" width="16.7109375" style="81" bestFit="1" customWidth="1"/>
    <col min="13034" max="13034" width="15" style="81" customWidth="1"/>
    <col min="13035" max="13035" width="14.85546875" style="81" customWidth="1"/>
    <col min="13036" max="13036" width="9.85546875" style="81" bestFit="1" customWidth="1"/>
    <col min="13037" max="13037" width="14.7109375" style="81" bestFit="1" customWidth="1"/>
    <col min="13038" max="13287" width="9.140625" style="81"/>
    <col min="13288" max="13288" width="6.42578125" style="81" customWidth="1"/>
    <col min="13289" max="13289" width="16.7109375" style="81" bestFit="1" customWidth="1"/>
    <col min="13290" max="13290" width="15" style="81" customWidth="1"/>
    <col min="13291" max="13291" width="14.85546875" style="81" customWidth="1"/>
    <col min="13292" max="13292" width="9.85546875" style="81" bestFit="1" customWidth="1"/>
    <col min="13293" max="13293" width="14.7109375" style="81" bestFit="1" customWidth="1"/>
    <col min="13294" max="13543" width="9.140625" style="81"/>
    <col min="13544" max="13544" width="6.42578125" style="81" customWidth="1"/>
    <col min="13545" max="13545" width="16.7109375" style="81" bestFit="1" customWidth="1"/>
    <col min="13546" max="13546" width="15" style="81" customWidth="1"/>
    <col min="13547" max="13547" width="14.85546875" style="81" customWidth="1"/>
    <col min="13548" max="13548" width="9.85546875" style="81" bestFit="1" customWidth="1"/>
    <col min="13549" max="13549" width="14.7109375" style="81" bestFit="1" customWidth="1"/>
    <col min="13550" max="13799" width="9.140625" style="81"/>
    <col min="13800" max="13800" width="6.42578125" style="81" customWidth="1"/>
    <col min="13801" max="13801" width="16.7109375" style="81" bestFit="1" customWidth="1"/>
    <col min="13802" max="13802" width="15" style="81" customWidth="1"/>
    <col min="13803" max="13803" width="14.85546875" style="81" customWidth="1"/>
    <col min="13804" max="13804" width="9.85546875" style="81" bestFit="1" customWidth="1"/>
    <col min="13805" max="13805" width="14.7109375" style="81" bestFit="1" customWidth="1"/>
    <col min="13806" max="14055" width="9.140625" style="81"/>
    <col min="14056" max="14056" width="6.42578125" style="81" customWidth="1"/>
    <col min="14057" max="14057" width="16.7109375" style="81" bestFit="1" customWidth="1"/>
    <col min="14058" max="14058" width="15" style="81" customWidth="1"/>
    <col min="14059" max="14059" width="14.85546875" style="81" customWidth="1"/>
    <col min="14060" max="14060" width="9.85546875" style="81" bestFit="1" customWidth="1"/>
    <col min="14061" max="14061" width="14.7109375" style="81" bestFit="1" customWidth="1"/>
    <col min="14062" max="14311" width="9.140625" style="81"/>
    <col min="14312" max="14312" width="6.42578125" style="81" customWidth="1"/>
    <col min="14313" max="14313" width="16.7109375" style="81" bestFit="1" customWidth="1"/>
    <col min="14314" max="14314" width="15" style="81" customWidth="1"/>
    <col min="14315" max="14315" width="14.85546875" style="81" customWidth="1"/>
    <col min="14316" max="14316" width="9.85546875" style="81" bestFit="1" customWidth="1"/>
    <col min="14317" max="14317" width="14.7109375" style="81" bestFit="1" customWidth="1"/>
    <col min="14318" max="14567" width="9.140625" style="81"/>
    <col min="14568" max="14568" width="6.42578125" style="81" customWidth="1"/>
    <col min="14569" max="14569" width="16.7109375" style="81" bestFit="1" customWidth="1"/>
    <col min="14570" max="14570" width="15" style="81" customWidth="1"/>
    <col min="14571" max="14571" width="14.85546875" style="81" customWidth="1"/>
    <col min="14572" max="14572" width="9.85546875" style="81" bestFit="1" customWidth="1"/>
    <col min="14573" max="14573" width="14.7109375" style="81" bestFit="1" customWidth="1"/>
    <col min="14574" max="14823" width="9.140625" style="81"/>
    <col min="14824" max="14824" width="6.42578125" style="81" customWidth="1"/>
    <col min="14825" max="14825" width="16.7109375" style="81" bestFit="1" customWidth="1"/>
    <col min="14826" max="14826" width="15" style="81" customWidth="1"/>
    <col min="14827" max="14827" width="14.85546875" style="81" customWidth="1"/>
    <col min="14828" max="14828" width="9.85546875" style="81" bestFit="1" customWidth="1"/>
    <col min="14829" max="14829" width="14.7109375" style="81" bestFit="1" customWidth="1"/>
    <col min="14830" max="15079" width="9.140625" style="81"/>
    <col min="15080" max="15080" width="6.42578125" style="81" customWidth="1"/>
    <col min="15081" max="15081" width="16.7109375" style="81" bestFit="1" customWidth="1"/>
    <col min="15082" max="15082" width="15" style="81" customWidth="1"/>
    <col min="15083" max="15083" width="14.85546875" style="81" customWidth="1"/>
    <col min="15084" max="15084" width="9.85546875" style="81" bestFit="1" customWidth="1"/>
    <col min="15085" max="15085" width="14.7109375" style="81" bestFit="1" customWidth="1"/>
    <col min="15086" max="15335" width="9.140625" style="81"/>
    <col min="15336" max="15336" width="6.42578125" style="81" customWidth="1"/>
    <col min="15337" max="15337" width="16.7109375" style="81" bestFit="1" customWidth="1"/>
    <col min="15338" max="15338" width="15" style="81" customWidth="1"/>
    <col min="15339" max="15339" width="14.85546875" style="81" customWidth="1"/>
    <col min="15340" max="15340" width="9.85546875" style="81" bestFit="1" customWidth="1"/>
    <col min="15341" max="15341" width="14.7109375" style="81" bestFit="1" customWidth="1"/>
    <col min="15342" max="15591" width="9.140625" style="81"/>
    <col min="15592" max="15592" width="6.42578125" style="81" customWidth="1"/>
    <col min="15593" max="15593" width="16.7109375" style="81" bestFit="1" customWidth="1"/>
    <col min="15594" max="15594" width="15" style="81" customWidth="1"/>
    <col min="15595" max="15595" width="14.85546875" style="81" customWidth="1"/>
    <col min="15596" max="15596" width="9.85546875" style="81" bestFit="1" customWidth="1"/>
    <col min="15597" max="15597" width="14.7109375" style="81" bestFit="1" customWidth="1"/>
    <col min="15598" max="15847" width="9.140625" style="81"/>
    <col min="15848" max="15848" width="6.42578125" style="81" customWidth="1"/>
    <col min="15849" max="15849" width="16.7109375" style="81" bestFit="1" customWidth="1"/>
    <col min="15850" max="15850" width="15" style="81" customWidth="1"/>
    <col min="15851" max="15851" width="14.85546875" style="81" customWidth="1"/>
    <col min="15852" max="15852" width="9.85546875" style="81" bestFit="1" customWidth="1"/>
    <col min="15853" max="15853" width="14.7109375" style="81" bestFit="1" customWidth="1"/>
    <col min="15854" max="16103" width="9.140625" style="81"/>
    <col min="16104" max="16104" width="6.42578125" style="81" customWidth="1"/>
    <col min="16105" max="16105" width="16.7109375" style="81" bestFit="1" customWidth="1"/>
    <col min="16106" max="16106" width="15" style="81" customWidth="1"/>
    <col min="16107" max="16107" width="14.85546875" style="81" customWidth="1"/>
    <col min="16108" max="16108" width="9.85546875" style="81" bestFit="1" customWidth="1"/>
    <col min="16109" max="16109" width="14.7109375" style="81" bestFit="1" customWidth="1"/>
    <col min="16110" max="16384" width="9.140625" style="81"/>
  </cols>
  <sheetData>
    <row r="2" spans="2:3" ht="15" x14ac:dyDescent="0.2">
      <c r="B2" s="6" t="s">
        <v>84</v>
      </c>
      <c r="C2" s="13" t="s">
        <v>86</v>
      </c>
    </row>
    <row r="3" spans="2:3" ht="15" x14ac:dyDescent="0.2">
      <c r="B3" s="6" t="s">
        <v>337</v>
      </c>
      <c r="C3" s="13" t="s">
        <v>59</v>
      </c>
    </row>
    <row r="5" spans="2:3" ht="15" customHeight="1" x14ac:dyDescent="0.2">
      <c r="B5" s="155" t="s">
        <v>50</v>
      </c>
      <c r="C5" s="156"/>
    </row>
    <row r="6" spans="2:3" x14ac:dyDescent="0.2">
      <c r="B6" s="86" t="s">
        <v>477</v>
      </c>
      <c r="C6" s="86" t="s">
        <v>478</v>
      </c>
    </row>
    <row r="7" spans="2:3" x14ac:dyDescent="0.2">
      <c r="B7" s="13"/>
      <c r="C7" s="13"/>
    </row>
    <row r="23" spans="2:3" x14ac:dyDescent="0.2">
      <c r="B23" s="85"/>
      <c r="C23" s="85"/>
    </row>
    <row r="24" spans="2:3" x14ac:dyDescent="0.2">
      <c r="B24" s="85"/>
      <c r="C24" s="85"/>
    </row>
    <row r="25" spans="2:3" x14ac:dyDescent="0.2">
      <c r="B25" s="85"/>
      <c r="C25" s="85"/>
    </row>
    <row r="26" spans="2:3" x14ac:dyDescent="0.2">
      <c r="B26" s="85"/>
      <c r="C26" s="85"/>
    </row>
    <row r="27" spans="2:3" x14ac:dyDescent="0.2">
      <c r="B27" s="85"/>
      <c r="C27" s="85"/>
    </row>
    <row r="28" spans="2:3" x14ac:dyDescent="0.2">
      <c r="B28" s="85"/>
      <c r="C28" s="85"/>
    </row>
    <row r="29" spans="2:3" x14ac:dyDescent="0.2">
      <c r="B29" s="85"/>
      <c r="C29" s="85"/>
    </row>
    <row r="30" spans="2:3" x14ac:dyDescent="0.2">
      <c r="B30" s="85"/>
      <c r="C30" s="85"/>
    </row>
    <row r="31" spans="2:3" x14ac:dyDescent="0.2">
      <c r="B31" s="85"/>
      <c r="C31" s="85"/>
    </row>
    <row r="32" spans="2:3" x14ac:dyDescent="0.2">
      <c r="B32" s="85"/>
      <c r="C32" s="85"/>
    </row>
    <row r="33" spans="2:3" x14ac:dyDescent="0.2">
      <c r="B33" s="85"/>
      <c r="C33" s="85"/>
    </row>
    <row r="34" spans="2:3" x14ac:dyDescent="0.2">
      <c r="B34" s="85"/>
      <c r="C34" s="85"/>
    </row>
    <row r="35" spans="2:3" x14ac:dyDescent="0.2">
      <c r="B35" s="85"/>
      <c r="C35" s="85"/>
    </row>
    <row r="36" spans="2:3" x14ac:dyDescent="0.2">
      <c r="B36" s="85"/>
      <c r="C36" s="85"/>
    </row>
    <row r="37" spans="2:3" x14ac:dyDescent="0.2">
      <c r="B37" s="85"/>
      <c r="C37" s="85"/>
    </row>
    <row r="38" spans="2:3" x14ac:dyDescent="0.2">
      <c r="B38" s="85"/>
      <c r="C38" s="85"/>
    </row>
    <row r="39" spans="2:3" x14ac:dyDescent="0.2">
      <c r="B39" s="85"/>
      <c r="C39" s="85"/>
    </row>
    <row r="40" spans="2:3" x14ac:dyDescent="0.2">
      <c r="B40" s="85"/>
      <c r="C40" s="85"/>
    </row>
    <row r="41" spans="2:3" x14ac:dyDescent="0.2">
      <c r="B41" s="85"/>
      <c r="C41" s="85"/>
    </row>
    <row r="42" spans="2:3" x14ac:dyDescent="0.2">
      <c r="B42" s="85"/>
      <c r="C42" s="85"/>
    </row>
    <row r="43" spans="2:3" x14ac:dyDescent="0.2">
      <c r="B43" s="85"/>
      <c r="C43" s="85"/>
    </row>
    <row r="44" spans="2:3" x14ac:dyDescent="0.2">
      <c r="B44" s="85"/>
      <c r="C44" s="85"/>
    </row>
    <row r="45" spans="2:3" x14ac:dyDescent="0.2">
      <c r="B45" s="85"/>
      <c r="C45" s="85"/>
    </row>
    <row r="46" spans="2:3" x14ac:dyDescent="0.2">
      <c r="B46" s="85"/>
      <c r="C46" s="85"/>
    </row>
    <row r="47" spans="2:3" x14ac:dyDescent="0.2">
      <c r="B47" s="85"/>
      <c r="C47" s="85"/>
    </row>
    <row r="48" spans="2:3" x14ac:dyDescent="0.2">
      <c r="B48" s="85"/>
      <c r="C48" s="85"/>
    </row>
    <row r="49" spans="2:3" x14ac:dyDescent="0.2">
      <c r="B49" s="85"/>
      <c r="C49" s="85"/>
    </row>
    <row r="50" spans="2:3" x14ac:dyDescent="0.2">
      <c r="B50" s="85"/>
      <c r="C50" s="85"/>
    </row>
    <row r="51" spans="2:3" x14ac:dyDescent="0.2">
      <c r="B51" s="85"/>
      <c r="C51" s="85"/>
    </row>
    <row r="52" spans="2:3" x14ac:dyDescent="0.2">
      <c r="B52" s="85"/>
      <c r="C52" s="85"/>
    </row>
    <row r="53" spans="2:3" x14ac:dyDescent="0.2">
      <c r="B53" s="85"/>
      <c r="C53" s="85"/>
    </row>
    <row r="54" spans="2:3" x14ac:dyDescent="0.2">
      <c r="B54" s="85"/>
      <c r="C54" s="85"/>
    </row>
    <row r="55" spans="2:3" x14ac:dyDescent="0.2">
      <c r="B55" s="85"/>
      <c r="C55" s="85"/>
    </row>
    <row r="56" spans="2:3" x14ac:dyDescent="0.2">
      <c r="B56" s="85"/>
      <c r="C56" s="85"/>
    </row>
    <row r="57" spans="2:3" x14ac:dyDescent="0.2">
      <c r="B57" s="85"/>
      <c r="C57" s="85"/>
    </row>
  </sheetData>
  <dataConsolidate topLabels="1">
    <dataRefs count="4">
      <dataRef ref="A1:C1048576" sheet="ВЛАДИВОСТОК"/>
      <dataRef ref="A1:C1048576" sheet="МОСКВА"/>
      <dataRef ref="A1:C1048576" sheet="МУРМАНСК"/>
      <dataRef ref="A1:C1048576" sheet="СОЧИ"/>
    </dataRefs>
  </dataConsolidate>
  <mergeCells count="1">
    <mergeCell ref="B5:C5"/>
  </mergeCells>
  <conditionalFormatting sqref="C3 B6:C6 C7">
    <cfRule type="expression" dxfId="12" priority="3">
      <formula>AND(#REF!=$B$10,#REF!=$B$11)</formula>
    </cfRule>
  </conditionalFormatting>
  <conditionalFormatting sqref="C2">
    <cfRule type="expression" dxfId="11" priority="2">
      <formula>AND(#REF!=$B$10,#REF!=$B$11)</formula>
    </cfRule>
  </conditionalFormatting>
  <conditionalFormatting sqref="B7">
    <cfRule type="expression" dxfId="10" priority="1">
      <formula>AND(#REF!=$B$10,#REF!=$B$11)</formula>
    </cfRule>
  </conditionalFormatting>
  <dataValidations count="3">
    <dataValidation type="list" allowBlank="1" showInputMessage="1" showErrorMessage="1" sqref="C2">
      <formula1>"Владивосток,Москва,Мурманск,Сочи"</formula1>
    </dataValidation>
    <dataValidation type="list" allowBlank="1" showInputMessage="1" showErrorMessage="1" sqref="B5:C5">
      <formula1>Показатель</formula1>
    </dataValidation>
    <dataValidation type="list" allowBlank="1" showInputMessage="1" showErrorMessage="1" sqref="C3">
      <formula1>СписокНаименований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A32"/>
    </sheetView>
  </sheetViews>
  <sheetFormatPr defaultRowHeight="12.75" x14ac:dyDescent="0.2"/>
  <cols>
    <col min="1" max="1" width="27.140625" bestFit="1" customWidth="1"/>
    <col min="2" max="2" width="17.5703125" bestFit="1" customWidth="1"/>
    <col min="3" max="3" width="22.42578125" bestFit="1" customWidth="1"/>
  </cols>
  <sheetData>
    <row r="1" spans="1:3" ht="14.25" x14ac:dyDescent="0.2">
      <c r="A1" s="81" t="s">
        <v>52</v>
      </c>
      <c r="B1" t="s">
        <v>50</v>
      </c>
      <c r="C1" t="s">
        <v>51</v>
      </c>
    </row>
    <row r="2" spans="1:3" ht="14.25" x14ac:dyDescent="0.2">
      <c r="A2" s="81" t="s">
        <v>53</v>
      </c>
    </row>
    <row r="3" spans="1:3" ht="14.25" x14ac:dyDescent="0.2">
      <c r="A3" s="81" t="s">
        <v>71</v>
      </c>
    </row>
    <row r="4" spans="1:3" ht="14.25" x14ac:dyDescent="0.2">
      <c r="A4" s="81" t="s">
        <v>54</v>
      </c>
    </row>
    <row r="5" spans="1:3" ht="14.25" x14ac:dyDescent="0.2">
      <c r="A5" s="81" t="s">
        <v>55</v>
      </c>
    </row>
    <row r="6" spans="1:3" ht="14.25" x14ac:dyDescent="0.2">
      <c r="A6" s="81" t="s">
        <v>56</v>
      </c>
    </row>
    <row r="7" spans="1:3" ht="14.25" x14ac:dyDescent="0.2">
      <c r="A7" s="81" t="s">
        <v>72</v>
      </c>
    </row>
    <row r="8" spans="1:3" ht="14.25" x14ac:dyDescent="0.2">
      <c r="A8" s="81" t="s">
        <v>73</v>
      </c>
    </row>
    <row r="9" spans="1:3" ht="14.25" x14ac:dyDescent="0.2">
      <c r="A9" s="81" t="s">
        <v>57</v>
      </c>
    </row>
    <row r="10" spans="1:3" ht="14.25" x14ac:dyDescent="0.2">
      <c r="A10" s="81" t="s">
        <v>81</v>
      </c>
    </row>
    <row r="11" spans="1:3" ht="14.25" x14ac:dyDescent="0.2">
      <c r="A11" s="81" t="s">
        <v>74</v>
      </c>
    </row>
    <row r="12" spans="1:3" ht="14.25" x14ac:dyDescent="0.2">
      <c r="A12" s="81" t="s">
        <v>58</v>
      </c>
    </row>
    <row r="13" spans="1:3" ht="14.25" x14ac:dyDescent="0.2">
      <c r="A13" s="81" t="s">
        <v>59</v>
      </c>
    </row>
    <row r="14" spans="1:3" ht="14.25" x14ac:dyDescent="0.2">
      <c r="A14" s="81" t="s">
        <v>83</v>
      </c>
    </row>
    <row r="15" spans="1:3" ht="14.25" x14ac:dyDescent="0.2">
      <c r="A15" s="81" t="s">
        <v>60</v>
      </c>
    </row>
    <row r="16" spans="1:3" ht="14.25" x14ac:dyDescent="0.2">
      <c r="A16" s="81" t="s">
        <v>75</v>
      </c>
    </row>
    <row r="17" spans="1:1" ht="14.25" x14ac:dyDescent="0.2">
      <c r="A17" s="81" t="s">
        <v>76</v>
      </c>
    </row>
    <row r="18" spans="1:1" ht="14.25" x14ac:dyDescent="0.2">
      <c r="A18" s="81" t="s">
        <v>61</v>
      </c>
    </row>
    <row r="19" spans="1:1" ht="14.25" x14ac:dyDescent="0.2">
      <c r="A19" s="81" t="s">
        <v>77</v>
      </c>
    </row>
    <row r="20" spans="1:1" ht="14.25" x14ac:dyDescent="0.2">
      <c r="A20" s="81" t="s">
        <v>62</v>
      </c>
    </row>
    <row r="21" spans="1:1" ht="14.25" x14ac:dyDescent="0.2">
      <c r="A21" s="81" t="s">
        <v>82</v>
      </c>
    </row>
    <row r="22" spans="1:1" ht="14.25" x14ac:dyDescent="0.2">
      <c r="A22" s="81" t="s">
        <v>63</v>
      </c>
    </row>
    <row r="23" spans="1:1" ht="14.25" x14ac:dyDescent="0.2">
      <c r="A23" s="81" t="s">
        <v>64</v>
      </c>
    </row>
    <row r="24" spans="1:1" ht="14.25" x14ac:dyDescent="0.2">
      <c r="A24" s="81" t="s">
        <v>78</v>
      </c>
    </row>
    <row r="25" spans="1:1" ht="14.25" x14ac:dyDescent="0.2">
      <c r="A25" s="81" t="s">
        <v>65</v>
      </c>
    </row>
    <row r="26" spans="1:1" ht="14.25" x14ac:dyDescent="0.2">
      <c r="A26" s="81" t="s">
        <v>66</v>
      </c>
    </row>
    <row r="27" spans="1:1" ht="14.25" x14ac:dyDescent="0.2">
      <c r="A27" s="81" t="s">
        <v>67</v>
      </c>
    </row>
    <row r="28" spans="1:1" ht="14.25" x14ac:dyDescent="0.2">
      <c r="A28" s="81" t="s">
        <v>68</v>
      </c>
    </row>
    <row r="29" spans="1:1" ht="14.25" x14ac:dyDescent="0.2">
      <c r="A29" s="81" t="s">
        <v>79</v>
      </c>
    </row>
    <row r="30" spans="1:1" ht="14.25" x14ac:dyDescent="0.2">
      <c r="A30" s="81" t="s">
        <v>69</v>
      </c>
    </row>
    <row r="31" spans="1:1" ht="14.25" x14ac:dyDescent="0.2">
      <c r="A31" s="81" t="s">
        <v>80</v>
      </c>
    </row>
    <row r="32" spans="1:1" ht="14.25" x14ac:dyDescent="0.2">
      <c r="A32" s="81" t="s">
        <v>70</v>
      </c>
    </row>
  </sheetData>
  <sortState ref="A1:C32">
    <sortCondition ref="A15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60093"/>
  </sheetPr>
  <dimension ref="A1:J13"/>
  <sheetViews>
    <sheetView showGridLines="0" zoomScaleNormal="100" workbookViewId="0">
      <selection activeCell="B8" sqref="B8"/>
    </sheetView>
  </sheetViews>
  <sheetFormatPr defaultRowHeight="18" x14ac:dyDescent="0.25"/>
  <cols>
    <col min="1" max="1" width="21.7109375" style="51" bestFit="1" customWidth="1"/>
    <col min="2" max="2" width="10" style="51" customWidth="1"/>
    <col min="3" max="3" width="14.28515625" style="51" customWidth="1"/>
    <col min="4" max="4" width="13.5703125" style="51" customWidth="1"/>
    <col min="5" max="5" width="18" style="51" bestFit="1" customWidth="1"/>
    <col min="6" max="10" width="11.140625" style="51" bestFit="1" customWidth="1"/>
    <col min="11" max="16384" width="9.140625" style="51"/>
  </cols>
  <sheetData>
    <row r="1" spans="1:10" ht="19.5" thickTop="1" thickBot="1" x14ac:dyDescent="0.3">
      <c r="A1" s="49" t="s">
        <v>471</v>
      </c>
      <c r="B1" s="50">
        <v>1</v>
      </c>
      <c r="E1" s="59" t="s">
        <v>96</v>
      </c>
      <c r="F1" s="60" t="s">
        <v>91</v>
      </c>
      <c r="G1" s="60" t="s">
        <v>92</v>
      </c>
      <c r="H1" s="60" t="s">
        <v>93</v>
      </c>
      <c r="I1" s="60" t="s">
        <v>94</v>
      </c>
      <c r="J1" s="60" t="s">
        <v>95</v>
      </c>
    </row>
    <row r="2" spans="1:10" ht="18.75" thickTop="1" x14ac:dyDescent="0.25">
      <c r="A2" s="49" t="s">
        <v>470</v>
      </c>
      <c r="B2" s="50">
        <v>1</v>
      </c>
      <c r="E2" s="52">
        <v>1</v>
      </c>
      <c r="F2" s="53">
        <v>100</v>
      </c>
      <c r="G2" s="54">
        <v>100</v>
      </c>
      <c r="H2" s="55">
        <v>130</v>
      </c>
      <c r="I2" s="55">
        <v>100</v>
      </c>
      <c r="J2" s="55">
        <v>100</v>
      </c>
    </row>
    <row r="3" spans="1:10" x14ac:dyDescent="0.25">
      <c r="A3" s="49" t="s">
        <v>473</v>
      </c>
      <c r="B3" s="50">
        <v>2</v>
      </c>
      <c r="E3" s="56">
        <v>2</v>
      </c>
      <c r="F3" s="53">
        <v>110</v>
      </c>
      <c r="G3" s="55">
        <v>100</v>
      </c>
      <c r="H3" s="55">
        <v>150</v>
      </c>
      <c r="I3" s="55">
        <v>200</v>
      </c>
      <c r="J3" s="55">
        <v>100</v>
      </c>
    </row>
    <row r="4" spans="1:10" x14ac:dyDescent="0.25">
      <c r="A4" s="49" t="s">
        <v>474</v>
      </c>
      <c r="B4" s="50">
        <v>2</v>
      </c>
      <c r="E4" s="56">
        <v>3</v>
      </c>
      <c r="F4" s="55">
        <v>120</v>
      </c>
      <c r="G4" s="55">
        <v>100</v>
      </c>
      <c r="H4" s="55">
        <v>200</v>
      </c>
      <c r="I4" s="55">
        <v>200</v>
      </c>
      <c r="J4" s="55">
        <v>100</v>
      </c>
    </row>
    <row r="5" spans="1:10" x14ac:dyDescent="0.25">
      <c r="E5" s="56">
        <v>4</v>
      </c>
      <c r="F5" s="55">
        <v>125</v>
      </c>
      <c r="G5" s="55">
        <v>80</v>
      </c>
      <c r="H5" s="55">
        <v>250</v>
      </c>
      <c r="I5" s="55">
        <v>300</v>
      </c>
      <c r="J5" s="55">
        <v>100</v>
      </c>
    </row>
    <row r="6" spans="1:10" x14ac:dyDescent="0.25">
      <c r="A6" s="57" t="s">
        <v>472</v>
      </c>
      <c r="B6" s="50">
        <f ca="1">OFFSET(E1,B1,B2)</f>
        <v>100</v>
      </c>
      <c r="E6" s="56">
        <v>5</v>
      </c>
      <c r="F6" s="55">
        <v>130</v>
      </c>
      <c r="G6" s="55">
        <v>90</v>
      </c>
      <c r="H6" s="55">
        <v>200</v>
      </c>
      <c r="I6" s="55">
        <v>200</v>
      </c>
      <c r="J6" s="55">
        <v>150</v>
      </c>
    </row>
    <row r="7" spans="1:10" x14ac:dyDescent="0.25">
      <c r="E7" s="56">
        <v>6</v>
      </c>
      <c r="F7" s="55">
        <v>135</v>
      </c>
      <c r="G7" s="55">
        <v>120</v>
      </c>
      <c r="H7" s="55">
        <v>150</v>
      </c>
      <c r="I7" s="55">
        <v>300</v>
      </c>
      <c r="J7" s="55">
        <v>150</v>
      </c>
    </row>
    <row r="8" spans="1:10" x14ac:dyDescent="0.25">
      <c r="A8" s="57" t="s">
        <v>90</v>
      </c>
      <c r="B8" s="50">
        <f ca="1">SUM(OFFSET(E1,B1,B2,B3,B4))</f>
        <v>410</v>
      </c>
      <c r="E8" s="56">
        <v>7</v>
      </c>
      <c r="F8" s="55">
        <v>120</v>
      </c>
      <c r="G8" s="55">
        <v>110</v>
      </c>
      <c r="H8" s="55">
        <v>130</v>
      </c>
      <c r="I8" s="55">
        <v>400</v>
      </c>
      <c r="J8" s="55">
        <v>150</v>
      </c>
    </row>
    <row r="9" spans="1:10" x14ac:dyDescent="0.25">
      <c r="E9" s="56">
        <v>8</v>
      </c>
      <c r="F9" s="55">
        <v>130</v>
      </c>
      <c r="G9" s="55">
        <v>100</v>
      </c>
      <c r="H9" s="55">
        <v>120</v>
      </c>
      <c r="I9" s="55">
        <v>300</v>
      </c>
      <c r="J9" s="55">
        <v>150</v>
      </c>
    </row>
    <row r="10" spans="1:10" x14ac:dyDescent="0.25">
      <c r="E10" s="56">
        <v>9</v>
      </c>
      <c r="F10" s="55">
        <v>150</v>
      </c>
      <c r="G10" s="55">
        <v>80</v>
      </c>
      <c r="H10" s="55">
        <v>100</v>
      </c>
      <c r="I10" s="55">
        <v>200</v>
      </c>
      <c r="J10" s="55">
        <v>180</v>
      </c>
    </row>
    <row r="11" spans="1:10" x14ac:dyDescent="0.25">
      <c r="E11" s="56">
        <v>10</v>
      </c>
      <c r="F11" s="55">
        <v>170</v>
      </c>
      <c r="G11" s="55">
        <v>120</v>
      </c>
      <c r="H11" s="55">
        <v>170</v>
      </c>
      <c r="I11" s="55">
        <v>200</v>
      </c>
      <c r="J11" s="55">
        <v>200</v>
      </c>
    </row>
    <row r="12" spans="1:10" x14ac:dyDescent="0.25">
      <c r="A12" s="58"/>
      <c r="B12" s="58"/>
      <c r="E12" s="56">
        <v>11</v>
      </c>
      <c r="F12" s="55">
        <v>190</v>
      </c>
      <c r="G12" s="55">
        <v>160</v>
      </c>
      <c r="H12" s="55">
        <v>240</v>
      </c>
      <c r="I12" s="55">
        <v>200</v>
      </c>
      <c r="J12" s="55">
        <v>220</v>
      </c>
    </row>
    <row r="13" spans="1:10" x14ac:dyDescent="0.25">
      <c r="E13" s="56">
        <v>12</v>
      </c>
      <c r="F13" s="55">
        <v>210</v>
      </c>
      <c r="G13" s="55">
        <v>200</v>
      </c>
      <c r="H13" s="55">
        <v>310</v>
      </c>
      <c r="I13" s="55">
        <v>200</v>
      </c>
      <c r="J13" s="55">
        <v>240</v>
      </c>
    </row>
  </sheetData>
  <conditionalFormatting sqref="F2:J13">
    <cfRule type="expression" dxfId="9" priority="41">
      <formula>AND(ROW()-1&gt;=$B$1,ROW()&lt;=$B$1+$B$3,COLUMN()-5&gt;=$B$2,COLUMN()-5&lt;=$B$2+$B$4-1)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51" r:id="rId3" name="Spinner 15">
              <controlPr defaultSize="0" autoPict="0">
                <anchor moveWithCells="1" sizeWithCells="1">
                  <from>
                    <xdr:col>2</xdr:col>
                    <xdr:colOff>9525</xdr:colOff>
                    <xdr:row>0</xdr:row>
                    <xdr:rowOff>238125</xdr:rowOff>
                  </from>
                  <to>
                    <xdr:col>2</xdr:col>
                    <xdr:colOff>257175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4" name="Spinner 16">
              <controlPr defaultSize="0" autoPict="0">
                <anchor moveWithCells="1" sizeWithCells="1">
                  <from>
                    <xdr:col>2</xdr:col>
                    <xdr:colOff>9525</xdr:colOff>
                    <xdr:row>2</xdr:row>
                    <xdr:rowOff>9525</xdr:rowOff>
                  </from>
                  <to>
                    <xdr:col>2</xdr:col>
                    <xdr:colOff>257175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5" name="Spinner 17">
              <controlPr defaultSize="0" autoPict="0">
                <anchor moveWithCells="1" sizeWithCells="1">
                  <from>
                    <xdr:col>2</xdr:col>
                    <xdr:colOff>19050</xdr:colOff>
                    <xdr:row>3</xdr:row>
                    <xdr:rowOff>19050</xdr:rowOff>
                  </from>
                  <to>
                    <xdr:col>2</xdr:col>
                    <xdr:colOff>257175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6" name="Spinner 18">
              <controlPr defaultSize="0" autoPict="0">
                <anchor moveWithCells="1" sizeWithCells="1">
                  <from>
                    <xdr:col>2</xdr:col>
                    <xdr:colOff>0</xdr:colOff>
                    <xdr:row>0</xdr:row>
                    <xdr:rowOff>19050</xdr:rowOff>
                  </from>
                  <to>
                    <xdr:col>2</xdr:col>
                    <xdr:colOff>257175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0093"/>
  </sheetPr>
  <dimension ref="B2:I18"/>
  <sheetViews>
    <sheetView showGridLines="0" zoomScaleNormal="100" workbookViewId="0"/>
  </sheetViews>
  <sheetFormatPr defaultColWidth="18.42578125" defaultRowHeight="14.25" x14ac:dyDescent="0.2"/>
  <cols>
    <col min="1" max="1" width="9" style="44" customWidth="1"/>
    <col min="2" max="2" width="21.7109375" style="44" customWidth="1"/>
    <col min="3" max="3" width="18.42578125" style="44"/>
    <col min="4" max="4" width="8.140625" style="44" customWidth="1"/>
    <col min="5" max="5" width="18.42578125" style="44"/>
    <col min="6" max="6" width="18.5703125" style="44" customWidth="1"/>
    <col min="7" max="16384" width="18.42578125" style="44"/>
  </cols>
  <sheetData>
    <row r="2" spans="2:9" ht="15" x14ac:dyDescent="0.2">
      <c r="B2" s="1" t="s">
        <v>461</v>
      </c>
      <c r="C2" s="1" t="s">
        <v>462</v>
      </c>
      <c r="E2" s="13" t="s">
        <v>464</v>
      </c>
      <c r="F2" s="13"/>
    </row>
    <row r="3" spans="2:9" s="45" customFormat="1" ht="15" x14ac:dyDescent="0.2">
      <c r="B3" s="46" t="s">
        <v>441</v>
      </c>
      <c r="C3" s="46" t="s">
        <v>442</v>
      </c>
      <c r="E3" s="13" t="s">
        <v>100</v>
      </c>
      <c r="F3" s="13"/>
      <c r="H3" s="44"/>
      <c r="I3" s="44"/>
    </row>
    <row r="4" spans="2:9" s="45" customFormat="1" ht="15" x14ac:dyDescent="0.2">
      <c r="B4" s="46" t="s">
        <v>443</v>
      </c>
      <c r="C4" s="46" t="s">
        <v>444</v>
      </c>
    </row>
    <row r="5" spans="2:9" s="45" customFormat="1" ht="15" x14ac:dyDescent="0.2">
      <c r="B5" s="46" t="s">
        <v>445</v>
      </c>
      <c r="C5" s="46" t="s">
        <v>446</v>
      </c>
    </row>
    <row r="6" spans="2:9" s="45" customFormat="1" ht="15" x14ac:dyDescent="0.2">
      <c r="B6" s="46" t="s">
        <v>447</v>
      </c>
      <c r="C6" s="46" t="s">
        <v>448</v>
      </c>
    </row>
    <row r="7" spans="2:9" s="45" customFormat="1" ht="15" x14ac:dyDescent="0.2">
      <c r="B7" s="46" t="s">
        <v>449</v>
      </c>
      <c r="C7" s="46" t="s">
        <v>450</v>
      </c>
    </row>
    <row r="8" spans="2:9" s="45" customFormat="1" ht="15" x14ac:dyDescent="0.2">
      <c r="B8" s="46" t="s">
        <v>451</v>
      </c>
      <c r="C8" s="46" t="s">
        <v>463</v>
      </c>
    </row>
    <row r="9" spans="2:9" s="45" customFormat="1" ht="15" x14ac:dyDescent="0.2">
      <c r="B9" s="46" t="s">
        <v>452</v>
      </c>
      <c r="C9" s="46" t="s">
        <v>453</v>
      </c>
    </row>
    <row r="10" spans="2:9" s="45" customFormat="1" ht="15" x14ac:dyDescent="0.2">
      <c r="B10" s="46" t="s">
        <v>454</v>
      </c>
      <c r="C10" s="46" t="s">
        <v>455</v>
      </c>
    </row>
    <row r="11" spans="2:9" s="45" customFormat="1" ht="15" x14ac:dyDescent="0.2">
      <c r="B11" s="46" t="s">
        <v>456</v>
      </c>
      <c r="C11" s="46"/>
    </row>
    <row r="12" spans="2:9" s="45" customFormat="1" ht="15" x14ac:dyDescent="0.2">
      <c r="B12" s="46" t="s">
        <v>458</v>
      </c>
      <c r="C12" s="46"/>
    </row>
    <row r="13" spans="2:9" s="45" customFormat="1" ht="15" x14ac:dyDescent="0.2">
      <c r="B13" s="46"/>
      <c r="C13" s="47"/>
    </row>
    <row r="14" spans="2:9" s="45" customFormat="1" ht="15" x14ac:dyDescent="0.2">
      <c r="B14" s="47"/>
      <c r="C14" s="47"/>
    </row>
    <row r="15" spans="2:9" s="45" customFormat="1" ht="15.75" x14ac:dyDescent="0.2">
      <c r="B15" s="47"/>
      <c r="C15" s="47"/>
      <c r="E15" s="157" t="s">
        <v>476</v>
      </c>
      <c r="F15" s="157"/>
    </row>
    <row r="16" spans="2:9" s="45" customFormat="1" ht="15" x14ac:dyDescent="0.2">
      <c r="B16" s="47"/>
      <c r="C16" s="47"/>
      <c r="E16" s="1" t="s">
        <v>461</v>
      </c>
      <c r="F16" s="1" t="s">
        <v>462</v>
      </c>
    </row>
    <row r="17" spans="2:6" s="45" customFormat="1" ht="15" x14ac:dyDescent="0.2">
      <c r="B17" s="47"/>
      <c r="C17" s="47"/>
      <c r="E17" s="46" t="s">
        <v>460</v>
      </c>
      <c r="F17" s="46" t="s">
        <v>457</v>
      </c>
    </row>
    <row r="18" spans="2:6" ht="15" x14ac:dyDescent="0.2">
      <c r="E18" s="45"/>
      <c r="F18" s="46" t="s">
        <v>459</v>
      </c>
    </row>
  </sheetData>
  <mergeCells count="1">
    <mergeCell ref="E15:F15"/>
  </mergeCells>
  <conditionalFormatting sqref="B3:C12 B13">
    <cfRule type="expression" dxfId="8" priority="29">
      <formula>AND(#REF!=#REF!,#REF!=#REF!)</formula>
    </cfRule>
  </conditionalFormatting>
  <conditionalFormatting sqref="E2:F3">
    <cfRule type="expression" dxfId="7" priority="3">
      <formula>AND($D4=#REF!,#REF!=#REF!)</formula>
    </cfRule>
  </conditionalFormatting>
  <conditionalFormatting sqref="E17:F17">
    <cfRule type="expression" dxfId="6" priority="2">
      <formula>AND(#REF!=#REF!,#REF!=#REF!)</formula>
    </cfRule>
  </conditionalFormatting>
  <conditionalFormatting sqref="F18">
    <cfRule type="expression" dxfId="5" priority="1">
      <formula>AND(#REF!=#REF!,#REF!=#REF!)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20</vt:i4>
      </vt:variant>
    </vt:vector>
  </HeadingPairs>
  <TitlesOfParts>
    <vt:vector size="46" baseType="lpstr">
      <vt:lpstr>Массивы</vt:lpstr>
      <vt:lpstr>ЗАДАНИЕ1</vt:lpstr>
      <vt:lpstr>Вычисления</vt:lpstr>
      <vt:lpstr>ЗАДАНИЕ2</vt:lpstr>
      <vt:lpstr>ЗАДАНИЕ3</vt:lpstr>
      <vt:lpstr>ЗАДАНИЕ4</vt:lpstr>
      <vt:lpstr>ЗАДАНИЕ5</vt:lpstr>
      <vt:lpstr>Интервальный просмотр</vt:lpstr>
      <vt:lpstr>ЗАДАНИЕ6</vt:lpstr>
      <vt:lpstr>ЗАДАНИЕ7</vt:lpstr>
      <vt:lpstr>ЗАДАНИЕ8</vt:lpstr>
      <vt:lpstr>ЗАДАНИЕ9</vt:lpstr>
      <vt:lpstr>ЗАДАНИЕ10</vt:lpstr>
      <vt:lpstr>ВЛАДИВОСТОК</vt:lpstr>
      <vt:lpstr>Ростов_на_Дону</vt:lpstr>
      <vt:lpstr>МОСКВА</vt:lpstr>
      <vt:lpstr>МУРМАНСК</vt:lpstr>
      <vt:lpstr>СОЧИ</vt:lpstr>
      <vt:lpstr>Краснодар</vt:lpstr>
      <vt:lpstr>ЗАДАНИЕ11</vt:lpstr>
      <vt:lpstr>ЗАДАНИЕ12</vt:lpstr>
      <vt:lpstr>ДЛЯ ПЕЧАТИ</vt:lpstr>
      <vt:lpstr>ЗАДАНИЕ13</vt:lpstr>
      <vt:lpstr>ИСТОЧНИК</vt:lpstr>
      <vt:lpstr>ЗАДАНИЕ14</vt:lpstr>
      <vt:lpstr>ЗАДАНИЕ15</vt:lpstr>
      <vt:lpstr>база</vt:lpstr>
      <vt:lpstr>Доставка</vt:lpstr>
      <vt:lpstr>Код_клиента</vt:lpstr>
      <vt:lpstr>Код_сотрудника</vt:lpstr>
      <vt:lpstr>Количество</vt:lpstr>
      <vt:lpstr>Конфеты</vt:lpstr>
      <vt:lpstr>Коэффициент</vt:lpstr>
      <vt:lpstr>Месяц</vt:lpstr>
      <vt:lpstr>Оклад</vt:lpstr>
      <vt:lpstr>Отдел</vt:lpstr>
      <vt:lpstr>печеньки</vt:lpstr>
      <vt:lpstr>Показатель</vt:lpstr>
      <vt:lpstr>Премия</vt:lpstr>
      <vt:lpstr>СписокНаименований</vt:lpstr>
      <vt:lpstr>Ст1</vt:lpstr>
      <vt:lpstr>Ст2</vt:lpstr>
      <vt:lpstr>старт</vt:lpstr>
      <vt:lpstr>Цена</vt:lpstr>
      <vt:lpstr>шапка</vt:lpstr>
      <vt:lpstr>Шоколад</vt:lpstr>
    </vt:vector>
  </TitlesOfParts>
  <Company>Родной 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Функции Ссылки и Массивы</dc:title>
  <dc:creator>Olga Kuleshova</dc:creator>
  <cp:lastModifiedBy>student</cp:lastModifiedBy>
  <dcterms:created xsi:type="dcterms:W3CDTF">2006-07-26T19:53:09Z</dcterms:created>
  <dcterms:modified xsi:type="dcterms:W3CDTF">2014-06-18T17:24:46Z</dcterms:modified>
</cp:coreProperties>
</file>