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 firstSheet="11" activeTab="12"/>
  </bookViews>
  <sheets>
    <sheet name="СПАРКЛАЙНЫ" sheetId="15" r:id="rId1"/>
    <sheet name="ДИАГРАММЫ САМОРАСШИРЯЮЩИЕСЯ" sheetId="6" r:id="rId2"/>
    <sheet name="ДИАГРАММЫ СМЕШАННЫЕ" sheetId="7" r:id="rId3"/>
    <sheet name="ГИСТОГРАММА С ИТОГАМИ" sheetId="13" r:id="rId4"/>
    <sheet name="ДИАГРАММА ГАНТА" sheetId="1" r:id="rId5"/>
    <sheet name="ДИАГРАММА ТОРНАДО" sheetId="19" r:id="rId6"/>
    <sheet name="ДИАГРАММА ВОДОПАД" sheetId="3" r:id="rId7"/>
    <sheet name="Диаграмма Парето" sheetId="2" state="hidden" r:id="rId8"/>
    <sheet name="Спидометр" sheetId="8" state="hidden" r:id="rId9"/>
    <sheet name="ДИАГРАММА ТЕРМОМЕТР" sheetId="20" r:id="rId10"/>
    <sheet name="ДИАГРАММЫ С УПРАВЛЕНИЕМ РЯДАМИ" sheetId="10" r:id="rId11"/>
    <sheet name="ДИАГРАММЫ ВЫБОРА" sheetId="14" r:id="rId12"/>
    <sheet name="ДИНАМИЧЕСКИЕ ДИАГРАММЫ" sheetId="12" r:id="rId13"/>
  </sheets>
  <externalReferences>
    <externalReference r:id="rId14"/>
    <externalReference r:id="rId15"/>
  </externalReferences>
  <definedNames>
    <definedName name="__IntlFixup" hidden="1">TRUE</definedName>
    <definedName name="AccessDatabase" hidden="1">"C:\My Documents\MAUI MALL1.mdb"</definedName>
    <definedName name="ACwvu.CapersView." localSheetId="9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9" hidden="1">[1]MASTER!#REF!</definedName>
    <definedName name="Cwvu.CapersView." hidden="1">[1]MASTER!#REF!</definedName>
    <definedName name="Cwvu.Japan_Capers_Ed_Pub." localSheetId="9" hidden="1">[1]MASTER!#REF!</definedName>
    <definedName name="Cwvu.Japan_Capers_Ed_Pub." hidden="1">[1]MASTER!#REF!</definedName>
    <definedName name="Cwvu.KJP_CC." localSheetId="9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9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9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localSheetId="9" hidden="1">{#N/A,#N/A,FALSE,"DI 2 YEAR MASTER SCHEDULE"}</definedName>
    <definedName name="wrn.CapersPlotter." hidden="1">{#N/A,#N/A,FALSE,"DI 2 YEAR MASTER SCHEDULE"}</definedName>
    <definedName name="wrn.Edutainment._.Priority._.List." localSheetId="9" hidden="1">{#N/A,#N/A,FALSE,"DI 2 YEAR MASTER SCHEDULE"}</definedName>
    <definedName name="wrn.Edutainment._.Priority._.List." hidden="1">{#N/A,#N/A,FALSE,"DI 2 YEAR MASTER SCHEDULE"}</definedName>
    <definedName name="wrn.Japan_Capers_Ed._.Pub." localSheetId="9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9" hidden="1">{#N/A,#N/A,FALSE,"DI 2 YEAR MASTER SCHEDULE"}</definedName>
    <definedName name="wrn.Priority._.list." hidden="1">{#N/A,#N/A,FALSE,"DI 2 YEAR MASTER SCHEDULE"}</definedName>
    <definedName name="wrn.Prjcted._.Mnthly._.Qtys." localSheetId="9" hidden="1">{#N/A,#N/A,FALSE,"PRJCTED MNTHLY QTY's"}</definedName>
    <definedName name="wrn.Prjcted._.Mnthly._.Qtys." hidden="1">{#N/A,#N/A,FALSE,"PRJCTED MNTHLY QTY's"}</definedName>
    <definedName name="wrn.Prjcted._.Qtrly._.Dollars." localSheetId="9" hidden="1">{#N/A,#N/A,FALSE,"PRJCTED QTRLY $'s"}</definedName>
    <definedName name="wrn.Prjcted._.Qtrly._.Dollars." hidden="1">{#N/A,#N/A,FALSE,"PRJCTED QTRLY $'s"}</definedName>
    <definedName name="wrn.Prjcted._.Qtrly._.Qtys." localSheetId="9" hidden="1">{#N/A,#N/A,FALSE,"PRJCTED QTRLY QTY's"}</definedName>
    <definedName name="wrn.Prjcted._.Qtrly._.Qtys." hidden="1">{#N/A,#N/A,FALSE,"PRJCTED QTRLY QTY's"}</definedName>
    <definedName name="wrn.QUARTERLY._.VIEW." localSheetId="9" hidden="1">{"QUARTERLY VIEW",#N/A,FALSE,"YEAR TOTAL"}</definedName>
    <definedName name="wrn.QUARTERLY._.VIEW." hidden="1">{"QUARTERLY VIEW",#N/A,FALSE,"YEAR TOTAL"}</definedName>
    <definedName name="wrn.YEAR._.VIEW." localSheetId="9" hidden="1">{#N/A,#N/A,FALSE,"YEAR TOTAL"}</definedName>
    <definedName name="wrn.YEAR._.VIEW." hidden="1">{#N/A,#N/A,FALSE,"YEAR TOTAL"}</definedName>
    <definedName name="wrn.отчет._.по._.курсу." localSheetId="9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9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9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9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localSheetId="12">OFFSET(старт,Сдвиг,0,Высота)</definedName>
    <definedName name="Y" localSheetId="12">OFFSET(старт,Сдвиг,Валюта,Высота)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9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алюта">'ДИНАМИЧЕСКИЕ ДИАГРАММЫ'!$K$1</definedName>
    <definedName name="вв" localSheetId="9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ысота">'ДИНАМИЧЕСКИЕ ДИАГРАММЫ'!$H$3</definedName>
    <definedName name="жж" localSheetId="9" hidden="1">[1]MASTER!#REF!</definedName>
    <definedName name="жж" hidden="1">[1]MASTER!#REF!</definedName>
    <definedName name="з" localSheetId="9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9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Сдвиг">'ДИНАМИЧЕСКИЕ ДИАГРАММЫ'!$H$5</definedName>
    <definedName name="старт">'ДИНАМИЧЕСКИЕ ДИАГРАММЫ'!$A$4</definedName>
    <definedName name="х" localSheetId="9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localSheetId="9" hidden="1">[1]MASTER!#REF!</definedName>
    <definedName name="ы" hidden="1">[1]MASTER!#REF!</definedName>
  </definedNames>
  <calcPr calcId="152511"/>
</workbook>
</file>

<file path=xl/calcChain.xml><?xml version="1.0" encoding="utf-8"?>
<calcChain xmlns="http://schemas.openxmlformats.org/spreadsheetml/2006/main">
  <c r="J1" i="12" l="1"/>
  <c r="K3" i="12" a="1"/>
  <c r="K3" i="12" s="1"/>
  <c r="C12" i="10"/>
  <c r="D12" i="10"/>
  <c r="E12" i="10"/>
  <c r="F12" i="10"/>
  <c r="G12" i="10"/>
  <c r="H12" i="10"/>
  <c r="I12" i="10"/>
  <c r="J12" i="10"/>
  <c r="K12" i="10"/>
  <c r="L12" i="10"/>
  <c r="D13" i="10"/>
  <c r="E13" i="10"/>
  <c r="F13" i="10"/>
  <c r="G13" i="10"/>
  <c r="H13" i="10"/>
  <c r="I13" i="10"/>
  <c r="J13" i="10"/>
  <c r="K13" i="10"/>
  <c r="L13" i="10"/>
  <c r="D14" i="10"/>
  <c r="E14" i="10"/>
  <c r="F14" i="10"/>
  <c r="G14" i="10"/>
  <c r="H14" i="10"/>
  <c r="I14" i="10"/>
  <c r="J14" i="10"/>
  <c r="K14" i="10"/>
  <c r="L14" i="10"/>
  <c r="D15" i="10"/>
  <c r="E15" i="10"/>
  <c r="F15" i="10"/>
  <c r="G15" i="10"/>
  <c r="H15" i="10"/>
  <c r="I15" i="10"/>
  <c r="J15" i="10"/>
  <c r="K15" i="10"/>
  <c r="L15" i="10"/>
  <c r="C13" i="10"/>
  <c r="C14" i="10"/>
  <c r="C15" i="10"/>
  <c r="A1" i="14"/>
  <c r="C21" i="14"/>
  <c r="C72" i="14"/>
  <c r="D21" i="14"/>
  <c r="E21" i="14"/>
  <c r="F21" i="14"/>
  <c r="G21" i="14"/>
  <c r="H21" i="14"/>
  <c r="I21" i="14"/>
  <c r="J21" i="14"/>
  <c r="K21" i="14"/>
  <c r="L21" i="14"/>
  <c r="M21" i="14"/>
  <c r="B21" i="14"/>
  <c r="E4" i="6"/>
  <c r="E5" i="6"/>
  <c r="E6" i="6"/>
  <c r="E7" i="6"/>
  <c r="E8" i="6"/>
  <c r="E9" i="6"/>
  <c r="E10" i="6"/>
  <c r="E11" i="6"/>
  <c r="E12" i="6"/>
  <c r="E13" i="6"/>
  <c r="E14" i="6"/>
  <c r="E15" i="6"/>
  <c r="K4" i="12" l="1"/>
  <c r="C22" i="14"/>
  <c r="K24" i="14"/>
  <c r="G24" i="14"/>
  <c r="C24" i="14"/>
  <c r="J23" i="14"/>
  <c r="F23" i="14"/>
  <c r="M23" i="14"/>
  <c r="I23" i="14"/>
  <c r="E23" i="14"/>
  <c r="L23" i="14"/>
  <c r="H23" i="14"/>
  <c r="D23" i="14"/>
  <c r="B22" i="14"/>
  <c r="J22" i="14"/>
  <c r="F22" i="14"/>
  <c r="B23" i="14"/>
  <c r="K23" i="14"/>
  <c r="G23" i="14"/>
  <c r="C23" i="14"/>
  <c r="J24" i="14"/>
  <c r="F24" i="14"/>
  <c r="M22" i="14"/>
  <c r="I22" i="14"/>
  <c r="E22" i="14"/>
  <c r="B24" i="14"/>
  <c r="M24" i="14"/>
  <c r="I24" i="14"/>
  <c r="E24" i="14"/>
  <c r="L22" i="14"/>
  <c r="H22" i="14"/>
  <c r="D22" i="14"/>
  <c r="L24" i="14"/>
  <c r="H24" i="14"/>
  <c r="D24" i="14"/>
  <c r="K22" i="14"/>
  <c r="G22" i="14"/>
  <c r="E8" i="20"/>
  <c r="E7" i="20"/>
  <c r="E6" i="20"/>
  <c r="E5" i="20"/>
  <c r="E4" i="20"/>
  <c r="C6" i="1" l="1"/>
  <c r="C5" i="1"/>
  <c r="D15" i="3" l="1"/>
  <c r="I14" i="3"/>
  <c r="H14" i="3" s="1"/>
  <c r="F14" i="3"/>
  <c r="G14" i="3" s="1"/>
  <c r="E14" i="3"/>
  <c r="I13" i="3"/>
  <c r="H13" i="3" s="1"/>
  <c r="F13" i="3"/>
  <c r="G13" i="3" s="1"/>
  <c r="E13" i="3"/>
  <c r="I12" i="3"/>
  <c r="H12" i="3" s="1"/>
  <c r="F12" i="3"/>
  <c r="G12" i="3" s="1"/>
  <c r="E12" i="3"/>
  <c r="I11" i="3"/>
  <c r="H11" i="3" s="1"/>
  <c r="F11" i="3"/>
  <c r="G11" i="3" s="1"/>
  <c r="E11" i="3"/>
  <c r="I10" i="3"/>
  <c r="H10" i="3" s="1"/>
  <c r="F10" i="3"/>
  <c r="G10" i="3" s="1"/>
  <c r="E10" i="3"/>
  <c r="I9" i="3"/>
  <c r="H9" i="3" s="1"/>
  <c r="G9" i="3"/>
  <c r="F9" i="3"/>
  <c r="E9" i="3"/>
  <c r="I8" i="3"/>
  <c r="H8" i="3" s="1"/>
  <c r="F8" i="3"/>
  <c r="G8" i="3" s="1"/>
  <c r="E8" i="3"/>
  <c r="I7" i="3"/>
  <c r="H7" i="3" s="1"/>
  <c r="F7" i="3"/>
  <c r="G7" i="3" s="1"/>
  <c r="E7" i="3"/>
  <c r="I6" i="3"/>
  <c r="H6" i="3"/>
  <c r="G6" i="3"/>
  <c r="F6" i="3"/>
  <c r="E6" i="3"/>
  <c r="I5" i="3"/>
  <c r="H5" i="3" s="1"/>
  <c r="F5" i="3"/>
  <c r="G5" i="3" s="1"/>
  <c r="E5" i="3"/>
  <c r="D4" i="3"/>
  <c r="D5" i="2" l="1"/>
  <c r="D6" i="2"/>
  <c r="D7" i="2"/>
  <c r="D8" i="2"/>
  <c r="D9" i="2"/>
  <c r="D10" i="2"/>
  <c r="D11" i="2"/>
  <c r="D12" i="2"/>
  <c r="D13" i="2"/>
  <c r="D14" i="2"/>
  <c r="D15" i="2"/>
  <c r="D4" i="2"/>
  <c r="E4" i="2" s="1"/>
  <c r="G4" i="8" l="1"/>
  <c r="B19" i="8"/>
  <c r="C7" i="8"/>
  <c r="B13" i="10"/>
  <c r="B14" i="10"/>
  <c r="B15" i="10"/>
  <c r="G6" i="8" l="1"/>
  <c r="H5" i="13" l="1"/>
  <c r="H6" i="13"/>
  <c r="H7" i="13"/>
  <c r="H8" i="13"/>
  <c r="H4" i="13"/>
  <c r="F4" i="1" l="1"/>
  <c r="F5" i="1" l="1"/>
  <c r="F6" i="1" l="1"/>
  <c r="C7" i="1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F7" i="1" l="1"/>
  <c r="C8" i="1" s="1"/>
  <c r="F8" i="1" l="1"/>
  <c r="C9" i="1" s="1"/>
  <c r="F9" i="1" l="1"/>
  <c r="C10" i="1" s="1"/>
  <c r="F10" i="1" l="1"/>
  <c r="C11" i="1" s="1"/>
  <c r="F11" i="1" l="1"/>
  <c r="C12" i="1" s="1"/>
  <c r="F12" i="1" l="1"/>
  <c r="C13" i="1" s="1"/>
  <c r="F13" i="1" l="1"/>
  <c r="C14" i="1" l="1"/>
  <c r="F14" i="1" s="1"/>
  <c r="C15" i="1" s="1"/>
  <c r="F15" i="1" s="1"/>
</calcChain>
</file>

<file path=xl/sharedStrings.xml><?xml version="1.0" encoding="utf-8"?>
<sst xmlns="http://schemas.openxmlformats.org/spreadsheetml/2006/main" count="233" uniqueCount="176">
  <si>
    <t>Ввод данных</t>
  </si>
  <si>
    <t>Анализ данных</t>
  </si>
  <si>
    <t>Итоговое собрание</t>
  </si>
  <si>
    <t>Этап проекта</t>
  </si>
  <si>
    <t>Начало</t>
  </si>
  <si>
    <t>Длительность</t>
  </si>
  <si>
    <t>Задержка</t>
  </si>
  <si>
    <t>Конец</t>
  </si>
  <si>
    <t>График выполнения проекта</t>
  </si>
  <si>
    <t>Совещание по планированию</t>
  </si>
  <si>
    <t>Разработка опросника</t>
  </si>
  <si>
    <t>Печать и рассылка опросника</t>
  </si>
  <si>
    <t>Получение ответов</t>
  </si>
  <si>
    <t>Написание отчета</t>
  </si>
  <si>
    <t>Распространение проекта отчета</t>
  </si>
  <si>
    <t>Получение замечаний по отчету</t>
  </si>
  <si>
    <t>Завершение отчета</t>
  </si>
  <si>
    <t>Распространение отчета</t>
  </si>
  <si>
    <t>Страна</t>
  </si>
  <si>
    <t>Франция</t>
  </si>
  <si>
    <t>Германия</t>
  </si>
  <si>
    <t>США</t>
  </si>
  <si>
    <t>Англия</t>
  </si>
  <si>
    <t>Китай</t>
  </si>
  <si>
    <t>Россия</t>
  </si>
  <si>
    <t>Пенсионеры разных стран</t>
  </si>
  <si>
    <t>М</t>
  </si>
  <si>
    <t>Ж</t>
  </si>
  <si>
    <t>Средняя продолжительность жизни</t>
  </si>
  <si>
    <t>Размер пенсии, р</t>
  </si>
  <si>
    <t>Пенсионный возраст</t>
  </si>
  <si>
    <t>Спорт</t>
  </si>
  <si>
    <t>Медицина</t>
  </si>
  <si>
    <t>Классика</t>
  </si>
  <si>
    <t>Фантастика</t>
  </si>
  <si>
    <t>Детективы</t>
  </si>
  <si>
    <t>Регион</t>
  </si>
  <si>
    <t>Центральный</t>
  </si>
  <si>
    <t>Северный</t>
  </si>
  <si>
    <t>Западный</t>
  </si>
  <si>
    <t>Южный</t>
  </si>
  <si>
    <t>Восточный</t>
  </si>
  <si>
    <t>Итого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</si>
  <si>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</si>
  <si>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</si>
  <si>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</si>
  <si>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</si>
  <si>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</si>
  <si>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</si>
  <si>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</si>
  <si>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</si>
  <si>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</si>
  <si>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</si>
  <si>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</si>
  <si>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</si>
  <si>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</si>
  <si>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Юг-Запад-Север</t>
  </si>
  <si>
    <t>Юг-Восток-Север</t>
  </si>
  <si>
    <t>Дата</t>
  </si>
  <si>
    <t>Курс $</t>
  </si>
  <si>
    <t>Сдвиг</t>
  </si>
  <si>
    <t>Исходные данные</t>
  </si>
  <si>
    <t>Данные для диаграммы</t>
  </si>
  <si>
    <t>Диаграмма с возможностью выбора рядов построения</t>
  </si>
  <si>
    <t>Запад</t>
  </si>
  <si>
    <t>Север</t>
  </si>
  <si>
    <t>Восток</t>
  </si>
  <si>
    <t>Юг</t>
  </si>
  <si>
    <t>Регион\Год</t>
  </si>
  <si>
    <t>Продажи по регионам</t>
  </si>
  <si>
    <t>Красная зона</t>
  </si>
  <si>
    <t>Желтая зона</t>
  </si>
  <si>
    <t>Зеленая зона</t>
  </si>
  <si>
    <t>Остаток</t>
  </si>
  <si>
    <t>Точек</t>
  </si>
  <si>
    <t>Товар</t>
  </si>
  <si>
    <t>Кол-во на складе</t>
  </si>
  <si>
    <t>Кол-во</t>
  </si>
  <si>
    <t>достаточное количество</t>
  </si>
  <si>
    <t>избыточное количество</t>
  </si>
  <si>
    <t>Телевизор 32"</t>
  </si>
  <si>
    <t>Телевизор 37"</t>
  </si>
  <si>
    <t>Телевизор 42"</t>
  </si>
  <si>
    <t>Телевизор 45"</t>
  </si>
  <si>
    <t>недостаточное количество</t>
  </si>
  <si>
    <t>Телевизор 26"</t>
  </si>
  <si>
    <t>Телевизор 18"</t>
  </si>
  <si>
    <t>Телевизор 40"</t>
  </si>
  <si>
    <t>Телевизор 22"</t>
  </si>
  <si>
    <t>Количество товара на складе</t>
  </si>
  <si>
    <t>Год\Месяц</t>
  </si>
  <si>
    <t xml:space="preserve">Среднемесячная температура в Москве, °C </t>
  </si>
  <si>
    <t>Средняя</t>
  </si>
  <si>
    <t>Минимальная</t>
  </si>
  <si>
    <t>Максимальная</t>
  </si>
  <si>
    <t>Фактор</t>
  </si>
  <si>
    <t>Доля фактора, %</t>
  </si>
  <si>
    <t>Накопительная сумма долей, %</t>
  </si>
  <si>
    <t>Брак, ед</t>
  </si>
  <si>
    <t>Товар 6</t>
  </si>
  <si>
    <t>Товар 11</t>
  </si>
  <si>
    <t>Товар 10</t>
  </si>
  <si>
    <t>Товар 1</t>
  </si>
  <si>
    <t>Товар 3</t>
  </si>
  <si>
    <t>Товар 12</t>
  </si>
  <si>
    <t>Товар 8</t>
  </si>
  <si>
    <t>Товар 2</t>
  </si>
  <si>
    <t>Товар 7</t>
  </si>
  <si>
    <t>Товар 5</t>
  </si>
  <si>
    <t>Товар 4</t>
  </si>
  <si>
    <t>Товар 9</t>
  </si>
  <si>
    <t>Оценка распределения факторов</t>
  </si>
  <si>
    <t>Динамическое изменение курсов валюты  в 2011 г</t>
  </si>
  <si>
    <t>Изменение потока наличности</t>
  </si>
  <si>
    <t>Значение</t>
  </si>
  <si>
    <t>Начало/Конец</t>
  </si>
  <si>
    <t>Невидимка</t>
  </si>
  <si>
    <t>Плюс&gt;0</t>
  </si>
  <si>
    <t>Плюс&lt;0</t>
  </si>
  <si>
    <t>Минус&gt;0</t>
  </si>
  <si>
    <t>Минус&lt;0</t>
  </si>
  <si>
    <t>Январь</t>
  </si>
  <si>
    <t>Февраль</t>
  </si>
  <si>
    <t>Март</t>
  </si>
  <si>
    <t>Апрель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</si>
  <si>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</si>
  <si>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</si>
  <si>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</si>
  <si>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</si>
  <si>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</si>
  <si>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</si>
  <si>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</si>
  <si>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Продажа литературы по регионам</t>
  </si>
  <si>
    <t>Спарклайн за год:</t>
  </si>
  <si>
    <t>Спарклайн за месяц:</t>
  </si>
  <si>
    <r>
      <t xml:space="preserve">Курс </t>
    </r>
    <r>
      <rPr>
        <b/>
        <sz val="11"/>
        <color rgb="FF001F4B"/>
        <rFont val="Arial"/>
        <family val="2"/>
        <charset val="204"/>
      </rPr>
      <t>€</t>
    </r>
  </si>
  <si>
    <t>Высота</t>
  </si>
  <si>
    <t>70 и более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</si>
  <si>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</si>
  <si>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</si>
  <si>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</si>
  <si>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</si>
  <si>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</si>
  <si>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</si>
  <si>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</si>
  <si>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</si>
  <si>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</si>
  <si>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</si>
  <si>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</si>
  <si>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 xml:space="preserve">10-14 </t>
  </si>
  <si>
    <t>5-9</t>
  </si>
  <si>
    <t>0-4</t>
  </si>
  <si>
    <t>до 1 года</t>
  </si>
  <si>
    <t>женщины</t>
  </si>
  <si>
    <t>мужчины</t>
  </si>
  <si>
    <t>Село</t>
  </si>
  <si>
    <t>Город</t>
  </si>
  <si>
    <t>Возраст (лет)</t>
  </si>
  <si>
    <t>Возрастной состав населения</t>
  </si>
  <si>
    <t>Выполнение плана регионами</t>
  </si>
  <si>
    <t>Макс план</t>
  </si>
  <si>
    <t>Мин план</t>
  </si>
  <si>
    <t>Текущее</t>
  </si>
  <si>
    <t>1 кв</t>
  </si>
  <si>
    <t>2 кв</t>
  </si>
  <si>
    <t>3 кв</t>
  </si>
  <si>
    <t>4 кв</t>
  </si>
  <si>
    <t>Центр</t>
  </si>
  <si>
    <t>Сумма</t>
  </si>
  <si>
    <t>Среднее</t>
  </si>
  <si>
    <t>С нарастающим итогом</t>
  </si>
  <si>
    <t>Количество</t>
  </si>
  <si>
    <t>Столбец1</t>
  </si>
  <si>
    <t>дек</t>
  </si>
  <si>
    <t>коэффициент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</si>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</sst>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scheme val="minor"/>
    </font>
    <font>
      <b/>
      <sz val="20"/>
      <color rgb="FF00206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7030A0"/>
      <name val="Arial"/>
      <family val="2"/>
      <charset val="204"/>
    </font>
    <font>
      <b/>
      <sz val="14"/>
      <color rgb="FF002060"/>
      <name val="Arial"/>
      <family val="2"/>
      <charset val="204"/>
    </font>
    <font>
      <sz val="14"/>
      <color theme="1"/>
      <name val="Arial"/>
      <family val="2"/>
      <charset val="204"/>
    </font>
    <font>
      <b/>
      <sz val="11"/>
      <color rgb="FF001F4B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2060"/>
      <name val="Arial"/>
      <family val="2"/>
      <charset val="204"/>
    </font>
    <font>
      <sz val="8"/>
      <name val="Segoe UI"/>
      <family val="2"/>
      <charset val="204"/>
    </font>
    <font>
      <sz val="11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/>
      <top style="thick">
        <color rgb="FF0070C0"/>
      </top>
      <bottom style="thin">
        <color rgb="FF0070C0"/>
      </bottom>
      <diagonal/>
    </border>
    <border>
      <left/>
      <right/>
      <top style="thick">
        <color rgb="FF0070C0"/>
      </top>
      <bottom style="thin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</borders>
  <cellStyleXfs count="5">
    <xf numFmtId="0" fontId="0" fillId="0" borderId="0"/>
    <xf numFmtId="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5" fillId="0" borderId="0"/>
  </cellStyleXfs>
  <cellXfs count="81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4" borderId="1" xfId="3" applyFont="1" applyFill="1" applyBorder="1" applyAlignment="1">
      <alignment horizontal="center"/>
    </xf>
    <xf numFmtId="0" fontId="4" fillId="0" borderId="0" xfId="0" applyFont="1"/>
    <xf numFmtId="0" fontId="0" fillId="0" borderId="7" xfId="0" applyNumberFormat="1" applyFont="1" applyBorder="1"/>
    <xf numFmtId="0" fontId="3" fillId="3" borderId="7" xfId="3" applyNumberFormat="1" applyFont="1" applyFill="1" applyBorder="1" applyAlignment="1">
      <alignment horizontal="center"/>
    </xf>
    <xf numFmtId="49" fontId="0" fillId="0" borderId="0" xfId="0" applyNumberFormat="1"/>
    <xf numFmtId="0" fontId="3" fillId="4" borderId="1" xfId="3" applyFont="1" applyFill="1" applyBorder="1" applyAlignment="1">
      <alignment horizontal="left"/>
    </xf>
    <xf numFmtId="9" fontId="0" fillId="0" borderId="1" xfId="2" applyFont="1" applyBorder="1"/>
    <xf numFmtId="0" fontId="0" fillId="0" borderId="1" xfId="0" applyFont="1" applyBorder="1"/>
    <xf numFmtId="0" fontId="5" fillId="0" borderId="0" xfId="0" applyFont="1" applyFill="1"/>
    <xf numFmtId="0" fontId="5" fillId="0" borderId="0" xfId="0" applyFont="1"/>
    <xf numFmtId="0" fontId="7" fillId="2" borderId="1" xfId="3" applyFont="1" applyFill="1" applyBorder="1"/>
    <xf numFmtId="0" fontId="8" fillId="8" borderId="7" xfId="0" applyNumberFormat="1" applyFont="1" applyFill="1" applyBorder="1" applyAlignment="1">
      <alignment wrapText="1"/>
    </xf>
    <xf numFmtId="0" fontId="9" fillId="0" borderId="0" xfId="0" applyFont="1" applyFill="1"/>
    <xf numFmtId="0" fontId="10" fillId="0" borderId="0" xfId="0" applyFont="1"/>
    <xf numFmtId="0" fontId="11" fillId="0" borderId="0" xfId="0" applyFont="1"/>
    <xf numFmtId="0" fontId="6" fillId="4" borderId="1" xfId="3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2" borderId="1" xfId="1" applyFont="1" applyFill="1" applyBorder="1"/>
    <xf numFmtId="0" fontId="6" fillId="4" borderId="1" xfId="3" applyFont="1" applyFill="1" applyBorder="1" applyAlignment="1">
      <alignment horizontal="center"/>
    </xf>
    <xf numFmtId="14" fontId="7" fillId="6" borderId="1" xfId="3" applyNumberFormat="1" applyFont="1" applyFill="1" applyBorder="1"/>
    <xf numFmtId="14" fontId="7" fillId="2" borderId="1" xfId="3" applyNumberFormat="1" applyFont="1" applyFill="1" applyBorder="1"/>
    <xf numFmtId="14" fontId="5" fillId="0" borderId="0" xfId="0" applyNumberFormat="1" applyFont="1"/>
    <xf numFmtId="14" fontId="7" fillId="7" borderId="1" xfId="3" applyNumberFormat="1" applyFont="1" applyFill="1" applyBorder="1"/>
    <xf numFmtId="0" fontId="6" fillId="4" borderId="8" xfId="3" applyFont="1" applyFill="1" applyBorder="1" applyAlignment="1">
      <alignment horizontal="center"/>
    </xf>
    <xf numFmtId="0" fontId="6" fillId="4" borderId="6" xfId="3" applyFont="1" applyFill="1" applyBorder="1" applyAlignment="1">
      <alignment horizontal="center"/>
    </xf>
    <xf numFmtId="0" fontId="6" fillId="4" borderId="9" xfId="3" applyFont="1" applyFill="1" applyBorder="1" applyAlignment="1">
      <alignment horizontal="center"/>
    </xf>
    <xf numFmtId="0" fontId="6" fillId="4" borderId="10" xfId="3" applyFont="1" applyFill="1" applyBorder="1" applyAlignment="1">
      <alignment horizontal="center"/>
    </xf>
    <xf numFmtId="0" fontId="6" fillId="4" borderId="11" xfId="3" applyFont="1" applyFill="1" applyBorder="1" applyAlignment="1">
      <alignment horizontal="center"/>
    </xf>
    <xf numFmtId="0" fontId="5" fillId="0" borderId="12" xfId="0" applyFont="1" applyBorder="1"/>
    <xf numFmtId="0" fontId="5" fillId="0" borderId="6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" xfId="0" applyNumberFormat="1" applyFont="1" applyBorder="1"/>
    <xf numFmtId="0" fontId="5" fillId="0" borderId="0" xfId="0" applyFont="1" applyBorder="1"/>
    <xf numFmtId="0" fontId="5" fillId="0" borderId="0" xfId="0" applyNumberFormat="1" applyFont="1" applyBorder="1"/>
    <xf numFmtId="0" fontId="5" fillId="5" borderId="1" xfId="0" applyNumberFormat="1" applyFont="1" applyFill="1" applyBorder="1"/>
    <xf numFmtId="0" fontId="5" fillId="0" borderId="0" xfId="0" applyFont="1" applyFill="1" applyBorder="1"/>
    <xf numFmtId="0" fontId="10" fillId="0" borderId="0" xfId="0" applyFont="1" applyFill="1"/>
    <xf numFmtId="0" fontId="5" fillId="4" borderId="0" xfId="0" applyFont="1" applyFill="1"/>
    <xf numFmtId="14" fontId="5" fillId="0" borderId="1" xfId="0" applyNumberFormat="1" applyFont="1" applyBorder="1"/>
    <xf numFmtId="14" fontId="10" fillId="0" borderId="0" xfId="0" applyNumberFormat="1" applyFont="1"/>
    <xf numFmtId="0" fontId="6" fillId="9" borderId="19" xfId="3" applyNumberFormat="1" applyFont="1" applyFill="1" applyBorder="1" applyAlignment="1">
      <alignment horizontal="center"/>
    </xf>
    <xf numFmtId="0" fontId="5" fillId="0" borderId="19" xfId="0" applyNumberFormat="1" applyFont="1" applyBorder="1"/>
    <xf numFmtId="0" fontId="13" fillId="0" borderId="0" xfId="0" applyFont="1" applyFill="1"/>
    <xf numFmtId="0" fontId="14" fillId="0" borderId="0" xfId="0" applyFont="1" applyFill="1"/>
    <xf numFmtId="0" fontId="6" fillId="0" borderId="0" xfId="3" applyFont="1" applyFill="1" applyBorder="1" applyAlignment="1">
      <alignment horizontal="center"/>
    </xf>
    <xf numFmtId="0" fontId="5" fillId="0" borderId="0" xfId="4" applyFont="1" applyFill="1"/>
    <xf numFmtId="0" fontId="16" fillId="0" borderId="0" xfId="0" applyFont="1"/>
    <xf numFmtId="0" fontId="5" fillId="0" borderId="21" xfId="0" applyFont="1" applyFill="1" applyBorder="1"/>
    <xf numFmtId="3" fontId="5" fillId="0" borderId="22" xfId="0" applyNumberFormat="1" applyFont="1" applyFill="1" applyBorder="1"/>
    <xf numFmtId="0" fontId="5" fillId="0" borderId="23" xfId="0" applyFont="1" applyFill="1" applyBorder="1"/>
    <xf numFmtId="3" fontId="5" fillId="0" borderId="20" xfId="0" applyNumberFormat="1" applyFont="1" applyFill="1" applyBorder="1"/>
    <xf numFmtId="0" fontId="5" fillId="0" borderId="19" xfId="0" applyNumberFormat="1" applyFont="1" applyBorder="1" applyAlignment="1">
      <alignment vertical="center"/>
    </xf>
    <xf numFmtId="0" fontId="5" fillId="0" borderId="19" xfId="0" applyNumberFormat="1" applyFont="1" applyBorder="1" applyAlignment="1">
      <alignment horizontal="center" vertical="center"/>
    </xf>
    <xf numFmtId="0" fontId="6" fillId="4" borderId="2" xfId="3" applyFont="1" applyFill="1" applyBorder="1" applyAlignment="1">
      <alignment horizontal="center" vertical="center" wrapText="1"/>
    </xf>
    <xf numFmtId="0" fontId="6" fillId="4" borderId="3" xfId="3" applyFont="1" applyFill="1" applyBorder="1" applyAlignment="1">
      <alignment horizontal="center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6" fillId="4" borderId="3" xfId="3" applyFont="1" applyFill="1" applyBorder="1" applyAlignment="1">
      <alignment horizontal="left" vertical="center" wrapText="1"/>
    </xf>
    <xf numFmtId="0" fontId="6" fillId="4" borderId="4" xfId="3" applyFont="1" applyFill="1" applyBorder="1" applyAlignment="1">
      <alignment horizontal="left" vertical="center" wrapText="1"/>
    </xf>
    <xf numFmtId="0" fontId="6" fillId="4" borderId="5" xfId="3" applyFont="1" applyFill="1" applyBorder="1" applyAlignment="1">
      <alignment horizontal="left" vertical="center" wrapText="1"/>
    </xf>
    <xf numFmtId="0" fontId="6" fillId="4" borderId="2" xfId="3" applyFont="1" applyFill="1" applyBorder="1" applyAlignment="1">
      <alignment horizontal="center"/>
    </xf>
    <xf numFmtId="0" fontId="6" fillId="4" borderId="3" xfId="3" applyFont="1" applyFill="1" applyBorder="1" applyAlignment="1">
      <alignment horizontal="center"/>
    </xf>
    <xf numFmtId="0" fontId="6" fillId="4" borderId="4" xfId="3" applyFont="1" applyFill="1" applyBorder="1" applyAlignment="1">
      <alignment horizontal="center"/>
    </xf>
    <xf numFmtId="0" fontId="6" fillId="4" borderId="5" xfId="3" applyFont="1" applyFill="1" applyBorder="1" applyAlignment="1">
      <alignment horizontal="center"/>
    </xf>
    <xf numFmtId="9" fontId="5" fillId="0" borderId="0" xfId="2" applyFont="1"/>
    <xf numFmtId="0" fontId="5" fillId="0" borderId="24" xfId="0" applyNumberFormat="1" applyFont="1" applyBorder="1"/>
    <xf numFmtId="0" fontId="5" fillId="0" borderId="25" xfId="0" applyNumberFormat="1" applyFont="1" applyBorder="1"/>
    <xf numFmtId="0" fontId="6" fillId="9" borderId="26" xfId="3" applyNumberFormat="1" applyFont="1" applyFill="1" applyBorder="1" applyAlignment="1">
      <alignment horizontal="center"/>
    </xf>
    <xf numFmtId="0" fontId="6" fillId="9" borderId="27" xfId="3" applyNumberFormat="1" applyFont="1" applyFill="1" applyBorder="1" applyAlignment="1">
      <alignment horizontal="center"/>
    </xf>
    <xf numFmtId="0" fontId="6" fillId="9" borderId="28" xfId="3" applyNumberFormat="1" applyFont="1" applyFill="1" applyBorder="1" applyAlignment="1">
      <alignment horizontal="center"/>
    </xf>
    <xf numFmtId="0" fontId="5" fillId="0" borderId="29" xfId="0" applyNumberFormat="1" applyFont="1" applyBorder="1"/>
    <xf numFmtId="0" fontId="5" fillId="0" borderId="30" xfId="0" applyNumberFormat="1" applyFont="1" applyBorder="1"/>
    <xf numFmtId="0" fontId="5" fillId="0" borderId="31" xfId="0" applyNumberFormat="1" applyFont="1" applyBorder="1"/>
    <xf numFmtId="0" fontId="18" fillId="0" borderId="0" xfId="0" applyFont="1"/>
  </cellXfs>
  <cellStyles count="5">
    <cellStyle name="Normal 2" xfId="4"/>
    <cellStyle name="Normal 4" xfId="3"/>
    <cellStyle name="Обычный" xfId="0" builtinId="0"/>
    <cellStyle name="Процентный" xfId="2" builtinId="5"/>
    <cellStyle name="Финансовый" xfId="1" builtinId="3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border diagonalUp="0" diagonalDown="0">
        <left/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border outline="0">
        <top style="thin">
          <color theme="9" tint="-0.24994659260841701"/>
        </top>
      </border>
    </dxf>
    <dxf>
      <border outline="0">
        <bottom style="thin">
          <color theme="9" tint="-0.24994659260841701"/>
        </bottom>
      </border>
    </dxf>
    <dxf>
      <border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Medium9"/>
  <colors>
    <mruColors>
      <color rgb="FFFF6743"/>
      <color rgb="FFFF6699"/>
      <color rgb="FFFFFF99"/>
      <color rgb="FF99FF99"/>
      <color rgb="FF00FF00"/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'ДИАГРАММЫ САМОРАСШИРЯЮЩИЕСЯ'!$B$1</c:f>
          <c:strCache>
            <c:ptCount val="1"/>
            <c:pt idx="0">
              <c:v>Продажи по регионам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'ДИАГРАММЫ САМОРАСШИРЯЮЩИЕСЯ'!$C$3</c:f>
              <c:strCache>
                <c:ptCount val="1"/>
                <c:pt idx="0">
                  <c:v>Юг-Запад-Север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'ДИАГРАММЫ САМОРАСШИРЯЮЩИЕСЯ'!$B$4:$B$15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САМОРАСШИРЯЮЩИЕСЯ'!$C$4:$C$15</c:f>
              <c:numCache>
                <c:formatCode>#,##0</c:formatCode>
                <c:ptCount val="12"/>
                <c:pt idx="0">
                  <c:v>309510</c:v>
                </c:pt>
                <c:pt idx="1">
                  <c:v>290445</c:v>
                </c:pt>
                <c:pt idx="2">
                  <c:v>287985</c:v>
                </c:pt>
                <c:pt idx="3">
                  <c:v>314340</c:v>
                </c:pt>
                <c:pt idx="4">
                  <c:v>316185</c:v>
                </c:pt>
                <c:pt idx="5">
                  <c:v>322620</c:v>
                </c:pt>
                <c:pt idx="6">
                  <c:v>277530</c:v>
                </c:pt>
                <c:pt idx="7">
                  <c:v>419545</c:v>
                </c:pt>
                <c:pt idx="8">
                  <c:v>296880</c:v>
                </c:pt>
                <c:pt idx="9">
                  <c:v>374145</c:v>
                </c:pt>
                <c:pt idx="10">
                  <c:v>350725</c:v>
                </c:pt>
                <c:pt idx="11">
                  <c:v>355000</c:v>
                </c:pt>
              </c:numCache>
            </c:numRef>
          </c:val>
        </c:ser>
        <c:ser>
          <c:idx val="1"/>
          <c:order val="1"/>
          <c:tx>
            <c:strRef>
              <c:f>'ДИАГРАММЫ САМОРАСШИРЯЮЩИЕСЯ'!$D$3</c:f>
              <c:strCache>
                <c:ptCount val="1"/>
                <c:pt idx="0">
                  <c:v>Юг-Восток-Север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'ДИАГРАММЫ САМОРАСШИРЯЮЩИЕСЯ'!$B$4:$B$15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САМОРАСШИРЯЮЩИЕСЯ'!$D$4:$D$15</c:f>
              <c:numCache>
                <c:formatCode>#,##0</c:formatCode>
                <c:ptCount val="12"/>
                <c:pt idx="0">
                  <c:v>619245</c:v>
                </c:pt>
                <c:pt idx="1">
                  <c:v>616650</c:v>
                </c:pt>
                <c:pt idx="2">
                  <c:v>585645</c:v>
                </c:pt>
                <c:pt idx="3">
                  <c:v>578565</c:v>
                </c:pt>
                <c:pt idx="4">
                  <c:v>568185</c:v>
                </c:pt>
                <c:pt idx="5">
                  <c:v>517335</c:v>
                </c:pt>
                <c:pt idx="6">
                  <c:v>470235</c:v>
                </c:pt>
                <c:pt idx="7">
                  <c:v>478260</c:v>
                </c:pt>
                <c:pt idx="8">
                  <c:v>483510</c:v>
                </c:pt>
                <c:pt idx="9">
                  <c:v>460815</c:v>
                </c:pt>
                <c:pt idx="10">
                  <c:v>407115</c:v>
                </c:pt>
                <c:pt idx="11">
                  <c:v>410000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41261256"/>
        <c:axId val="341260864"/>
      </c:barChart>
      <c:lineChart>
        <c:grouping val="standard"/>
        <c:varyColors val="0"/>
        <c:ser>
          <c:idx val="2"/>
          <c:order val="2"/>
          <c:tx>
            <c:strRef>
              <c:f>'ДИАГРАММЫ САМОРАСШИРЯЮЩИЕСЯ'!$E$3</c:f>
              <c:strCache>
                <c:ptCount val="1"/>
                <c:pt idx="0">
                  <c:v>коэффициент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'ДИАГРАММЫ САМОРАСШИРЯЮЩИЕСЯ'!$B$4:$B$15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САМОРАСШИРЯЮЩИЕСЯ'!$E$4:$E$15</c:f>
              <c:numCache>
                <c:formatCode>0%</c:formatCode>
                <c:ptCount val="12"/>
                <c:pt idx="0">
                  <c:v>0.49981832715645663</c:v>
                </c:pt>
                <c:pt idx="1">
                  <c:v>0.47100462174653368</c:v>
                </c:pt>
                <c:pt idx="2">
                  <c:v>0.49173987654637197</c:v>
                </c:pt>
                <c:pt idx="3">
                  <c:v>0.54330974047859792</c:v>
                </c:pt>
                <c:pt idx="4">
                  <c:v>0.55648248369809128</c:v>
                </c:pt>
                <c:pt idx="5">
                  <c:v>0.62361912493838612</c:v>
                </c:pt>
                <c:pt idx="6">
                  <c:v>0.5901942645698427</c:v>
                </c:pt>
                <c:pt idx="7">
                  <c:v>0.8772320495128173</c:v>
                </c:pt>
                <c:pt idx="8">
                  <c:v>0.61401005149841781</c:v>
                </c:pt>
                <c:pt idx="9">
                  <c:v>0.81192018488981477</c:v>
                </c:pt>
                <c:pt idx="10">
                  <c:v>0.86148876852977663</c:v>
                </c:pt>
                <c:pt idx="11">
                  <c:v>0.86585365853658536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677688"/>
        <c:axId val="346678080"/>
      </c:lineChart>
      <c:catAx>
        <c:axId val="34126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260864"/>
        <c:crosses val="autoZero"/>
        <c:auto val="1"/>
        <c:lblAlgn val="ctr"/>
        <c:lblOffset val="100"/>
        <c:noMultiLvlLbl val="0"/>
      </c:catAx>
      <c:valAx>
        <c:axId val="34126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коэффциент,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261256"/>
        <c:crosses val="autoZero"/>
        <c:crossBetween val="between"/>
      </c:valAx>
      <c:valAx>
        <c:axId val="346678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продажи, руб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6677688"/>
        <c:crosses val="max"/>
        <c:crossBetween val="between"/>
      </c:valAx>
      <c:catAx>
        <c:axId val="346677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6678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'ДИАГРАММЫ С УПРАВЛЕНИЕМ РЯДАМИ'!$B$12</c:f>
              <c:strCache>
                <c:ptCount val="1"/>
                <c:pt idx="0">
                  <c:v>Запад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'ДИАГРАММЫ С УПРАВЛЕНИЕМ РЯДАМИ'!$C$4:$L$4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'ДИАГРАММЫ С УПРАВЛЕНИЕМ РЯДАМИ'!$C$12:$L$12</c:f>
              <c:numCache>
                <c:formatCode>General</c:formatCode>
                <c:ptCount val="10"/>
                <c:pt idx="0">
                  <c:v>450354</c:v>
                </c:pt>
                <c:pt idx="1">
                  <c:v>391234</c:v>
                </c:pt>
                <c:pt idx="2">
                  <c:v>350005</c:v>
                </c:pt>
                <c:pt idx="3">
                  <c:v>425783</c:v>
                </c:pt>
                <c:pt idx="4">
                  <c:v>361247</c:v>
                </c:pt>
                <c:pt idx="5">
                  <c:v>360912</c:v>
                </c:pt>
                <c:pt idx="6">
                  <c:v>443488</c:v>
                </c:pt>
                <c:pt idx="7">
                  <c:v>459039</c:v>
                </c:pt>
                <c:pt idx="8">
                  <c:v>476011</c:v>
                </c:pt>
                <c:pt idx="9">
                  <c:v>499027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'ДИАГРАММЫ С УПРАВЛЕНИЕМ РЯДАМИ'!$B$13</c:f>
              <c:strCache>
                <c:ptCount val="1"/>
                <c:pt idx="0">
                  <c:v>Север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'ДИАГРАММЫ С УПРАВЛЕНИЕМ РЯДАМИ'!$C$4:$L$4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'ДИАГРАММЫ С УПРАВЛЕНИЕМ РЯДАМИ'!$C$13:$L$13</c:f>
              <c:numCache>
                <c:formatCode>General</c:formatCode>
                <c:ptCount val="10"/>
                <c:pt idx="0">
                  <c:v>147403</c:v>
                </c:pt>
                <c:pt idx="1">
                  <c:v>166551</c:v>
                </c:pt>
                <c:pt idx="2">
                  <c:v>180077</c:v>
                </c:pt>
                <c:pt idx="3">
                  <c:v>228770</c:v>
                </c:pt>
                <c:pt idx="4">
                  <c:v>201091</c:v>
                </c:pt>
                <c:pt idx="5">
                  <c:v>228321</c:v>
                </c:pt>
                <c:pt idx="6">
                  <c:v>271169</c:v>
                </c:pt>
                <c:pt idx="7">
                  <c:v>243782</c:v>
                </c:pt>
                <c:pt idx="8">
                  <c:v>223967</c:v>
                </c:pt>
                <c:pt idx="9">
                  <c:v>243194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'ДИАГРАММЫ С УПРАВЛЕНИЕМ РЯДАМИ'!$B$14</c:f>
              <c:strCache>
                <c:ptCount val="1"/>
                <c:pt idx="0">
                  <c:v>Восток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'ДИАГРАММЫ С УПРАВЛЕНИЕМ РЯДАМИ'!$C$4:$L$4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'ДИАГРАММЫ С УПРАВЛЕНИЕМ РЯДАМИ'!$C$14:$L$14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'ДИАГРАММЫ С УПРАВЛЕНИЕМ РЯДАМИ'!$B$15</c:f>
              <c:strCache>
                <c:ptCount val="1"/>
                <c:pt idx="0">
                  <c:v>Юг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'ДИАГРАММЫ С УПРАВЛЕНИЕМ РЯДАМИ'!$C$4:$L$4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'ДИАГРАММЫ С УПРАВЛЕНИЕМ РЯДАМИ'!$C$15:$L$15</c:f>
              <c:numCache>
                <c:formatCode>General</c:formatCode>
                <c:ptCount val="10"/>
                <c:pt idx="0">
                  <c:v>246274</c:v>
                </c:pt>
                <c:pt idx="1">
                  <c:v>257540</c:v>
                </c:pt>
                <c:pt idx="2">
                  <c:v>282667</c:v>
                </c:pt>
                <c:pt idx="3">
                  <c:v>292438</c:v>
                </c:pt>
                <c:pt idx="4">
                  <c:v>284924</c:v>
                </c:pt>
                <c:pt idx="5">
                  <c:v>302225</c:v>
                </c:pt>
                <c:pt idx="6">
                  <c:v>284682</c:v>
                </c:pt>
                <c:pt idx="7">
                  <c:v>281392</c:v>
                </c:pt>
                <c:pt idx="8">
                  <c:v>322958</c:v>
                </c:pt>
                <c:pt idx="9">
                  <c:v>330485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023232"/>
        <c:axId val="348022840"/>
      </c:lineChart>
      <c:catAx>
        <c:axId val="3480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022840"/>
        <c:crosses val="autoZero"/>
        <c:auto val="1"/>
        <c:lblAlgn val="ctr"/>
        <c:lblOffset val="100"/>
        <c:noMultiLvlLbl val="0"/>
      </c:catAx>
      <c:valAx>
        <c:axId val="34802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80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'ДИАГРАММЫ ВЫБОРА'!$A$1</c:f>
          <c:strCache>
            <c:ptCount val="1"/>
            <c:pt idx="0">
              <c:v>Среднемесячная температура в Москве, °C в 2012 году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'ДИАГРАММЫ ВЫБОРА'!$A$23</c:f>
              <c:strCache>
                <c:ptCount val="1"/>
                <c:pt idx="0">
                  <c:v>Минимальная</c:v>
                </c:pt>
              </c:strCache>
            </c:strRef>
          </c:tx>
          <c:spPr>
            <a:solidFill>
              <a:schemeClr val="accent1">
                <a:lumMod val="75000"/>
                <a:alpha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'ДИАГРАММЫ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ВЫБОРА'!$B$23:$M$23</c:f>
              <c:numCache>
                <c:formatCode>General</c:formatCode>
                <c:ptCount val="12"/>
                <c:pt idx="0">
                  <c:v>0</c:v>
                </c:pt>
                <c:pt idx="1">
                  <c:v>-11.7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'ДИАГРАММЫ ВЫБОРА'!$A$24</c:f>
              <c:strCache>
                <c:ptCount val="1"/>
                <c:pt idx="0">
                  <c:v>Максимальная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'ДИАГРАММЫ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ВЫБОРА'!$B$24:$M$24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20.9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5185776"/>
        <c:axId val="345187344"/>
      </c:barChart>
      <c:lineChart>
        <c:grouping val="standard"/>
        <c:varyColors val="0"/>
        <c:ser>
          <c:idx val="0"/>
          <c:order val="0"/>
          <c:tx>
            <c:strRef>
              <c:f>'ДИАГРАММЫ ВЫБОРА'!$A$21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strRef>
              <c:f>'ДИАГРАММЫ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ВЫБОРА'!$B$21:$M$21</c:f>
              <c:numCache>
                <c:formatCode>General</c:formatCode>
                <c:ptCount val="12"/>
                <c:pt idx="0">
                  <c:v>-6.8</c:v>
                </c:pt>
                <c:pt idx="1">
                  <c:v>-11.7</c:v>
                </c:pt>
                <c:pt idx="2">
                  <c:v>-3.1</c:v>
                </c:pt>
                <c:pt idx="3">
                  <c:v>8.1999999999999993</c:v>
                </c:pt>
                <c:pt idx="4">
                  <c:v>15.1</c:v>
                </c:pt>
                <c:pt idx="5">
                  <c:v>17.100000000000001</c:v>
                </c:pt>
                <c:pt idx="6">
                  <c:v>20.9</c:v>
                </c:pt>
                <c:pt idx="7">
                  <c:v>17.7</c:v>
                </c:pt>
                <c:pt idx="8">
                  <c:v>12.9</c:v>
                </c:pt>
                <c:pt idx="9">
                  <c:v>6.5</c:v>
                </c:pt>
                <c:pt idx="10">
                  <c:v>1.6</c:v>
                </c:pt>
                <c:pt idx="11">
                  <c:v>-8.6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'ДИАГРАММЫ ВЫБОРА'!$A$22</c:f>
              <c:strCache>
                <c:ptCount val="1"/>
                <c:pt idx="0">
                  <c:v>Средняя</c:v>
                </c:pt>
              </c:strCache>
            </c:strRef>
          </c:tx>
          <c:spPr>
            <a:ln w="28575" cap="rnd">
              <a:solidFill>
                <a:schemeClr val="accent1">
                  <a:alpha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'ДИАГРАММЫ ВЫБОРА'!$B$20:$M$20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'ДИАГРАММЫ ВЫБОРА'!$B$22:$M$22</c:f>
              <c:numCache>
                <c:formatCode>General</c:formatCode>
                <c:ptCount val="12"/>
                <c:pt idx="0">
                  <c:v>5.8166666666666664</c:v>
                </c:pt>
                <c:pt idx="1">
                  <c:v>5.8166666666666664</c:v>
                </c:pt>
                <c:pt idx="2">
                  <c:v>5.8166666666666664</c:v>
                </c:pt>
                <c:pt idx="3">
                  <c:v>5.8166666666666664</c:v>
                </c:pt>
                <c:pt idx="4">
                  <c:v>5.8166666666666664</c:v>
                </c:pt>
                <c:pt idx="5">
                  <c:v>5.8166666666666664</c:v>
                </c:pt>
                <c:pt idx="6">
                  <c:v>5.8166666666666664</c:v>
                </c:pt>
                <c:pt idx="7">
                  <c:v>5.8166666666666664</c:v>
                </c:pt>
                <c:pt idx="8">
                  <c:v>5.8166666666666664</c:v>
                </c:pt>
                <c:pt idx="9">
                  <c:v>5.8166666666666664</c:v>
                </c:pt>
                <c:pt idx="10">
                  <c:v>5.8166666666666664</c:v>
                </c:pt>
                <c:pt idx="11">
                  <c:v>5.8166666666666664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185776"/>
        <c:axId val="345187344"/>
      </c:lineChart>
      <c:catAx>
        <c:axId val="34518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187344"/>
        <c:crosses val="autoZero"/>
        <c:auto val="1"/>
        <c:lblAlgn val="ctr"/>
        <c:lblOffset val="100"/>
        <c:noMultiLvlLbl val="0"/>
      </c:catAx>
      <c:valAx>
        <c:axId val="345187344"/>
        <c:scaling>
          <c:orientation val="minMax"/>
          <c:max val="3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518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'ДИНАМИЧЕСКИЕ ДИАГРАММЫ'!$J$1</c:f>
          <c:strCache>
            <c:ptCount val="1"/>
            <c:pt idx="0">
              <c:v>Курс $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'ДИНАМИЧЕСКИЕ ДИАГРАММЫ'!$B$3</c:f>
              <c:strCache>
                <c:ptCount val="1"/>
                <c:pt idx="0">
                  <c:v>Курс 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'ДИНАМИЧЕСКИЕ ДИАГРАММЫ'!X</c:f>
              <c:numCache>
                <c:formatCode>m/d/yyyy</c:formatCode>
                <c:ptCount val="12"/>
                <c:pt idx="0">
                  <c:v>40875</c:v>
                </c:pt>
                <c:pt idx="1">
                  <c:v>40876</c:v>
                </c:pt>
                <c:pt idx="2">
                  <c:v>40877</c:v>
                </c:pt>
                <c:pt idx="3">
                  <c:v>40878</c:v>
                </c:pt>
                <c:pt idx="4">
                  <c:v>40879</c:v>
                </c:pt>
                <c:pt idx="5">
                  <c:v>40880</c:v>
                </c:pt>
                <c:pt idx="6">
                  <c:v>40881</c:v>
                </c:pt>
                <c:pt idx="7">
                  <c:v>40882</c:v>
                </c:pt>
                <c:pt idx="8">
                  <c:v>40883</c:v>
                </c:pt>
                <c:pt idx="9">
                  <c:v>40884</c:v>
                </c:pt>
                <c:pt idx="10">
                  <c:v>40885</c:v>
                </c:pt>
                <c:pt idx="11">
                  <c:v>40886</c:v>
                </c:pt>
              </c:numCache>
            </c:numRef>
          </c:cat>
          <c:val>
            <c:numRef>
              <c:f>'ДИНАМИЧЕСКИЕ ДИАГРАММЫ'!Y</c:f>
              <c:numCache>
                <c:formatCode>General</c:formatCode>
                <c:ptCount val="12"/>
                <c:pt idx="0">
                  <c:v>31.578800000000001</c:v>
                </c:pt>
                <c:pt idx="1">
                  <c:v>31.4117</c:v>
                </c:pt>
                <c:pt idx="2">
                  <c:v>31.3216</c:v>
                </c:pt>
                <c:pt idx="3">
                  <c:v>31.400099999999998</c:v>
                </c:pt>
                <c:pt idx="4">
                  <c:v>30.848600000000001</c:v>
                </c:pt>
                <c:pt idx="5">
                  <c:v>30.809899999999999</c:v>
                </c:pt>
                <c:pt idx="6">
                  <c:v>30.809899999999999</c:v>
                </c:pt>
                <c:pt idx="7">
                  <c:v>30.809899999999999</c:v>
                </c:pt>
                <c:pt idx="8">
                  <c:v>30.9068</c:v>
                </c:pt>
                <c:pt idx="9">
                  <c:v>31.102599999999999</c:v>
                </c:pt>
                <c:pt idx="10">
                  <c:v>31.152699999999999</c:v>
                </c:pt>
                <c:pt idx="11">
                  <c:v>31.230799999999999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358352"/>
        <c:axId val="341357568"/>
      </c:lineChart>
      <c:dateAx>
        <c:axId val="341358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57568"/>
        <c:crosses val="autoZero"/>
        <c:auto val="1"/>
        <c:lblOffset val="100"/>
        <c:baseTimeUnit val="days"/>
      </c:dateAx>
      <c:valAx>
        <c:axId val="3413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35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A$12" lockText="1"/>
</file>

<file path=xl/ctrlProps/ctrlProp2.xml><?xml version="1.0" encoding="utf-8"?>
<formControlPr xmlns="http://schemas.microsoft.com/office/spreadsheetml/2009/9/main" objectType="CheckBox" checked="Checked" fmlaLink="$A$13" lockText="1"/>
</file>

<file path=xl/ctrlProps/ctrlProp3.xml><?xml version="1.0" encoding="utf-8"?>
<formControlPr xmlns="http://schemas.microsoft.com/office/spreadsheetml/2009/9/main" objectType="CheckBox" fmlaLink="$A$14" lockText="1"/>
</file>

<file path=xl/ctrlProps/ctrlProp4.xml><?xml version="1.0" encoding="utf-8"?>
<formControlPr xmlns="http://schemas.microsoft.com/office/spreadsheetml/2009/9/main" objectType="CheckBox" checked="Checked" fmlaLink="$A$15" lockText="1"/>
</file>

<file path=xl/ctrlProps/ctrlProp5.xml><?xml version="1.0" encoding="utf-8"?>
<formControlPr xmlns="http://schemas.microsoft.com/office/spreadsheetml/2009/9/main" objectType="Scroll" dx="22" fmlaLink="$A$21" max="2012" min="1970" page="10" val="2012"/>
</file>

<file path=xl/ctrlProps/ctrlProp6.xml><?xml version="1.0" encoding="utf-8"?>
<formControlPr xmlns="http://schemas.microsoft.com/office/spreadsheetml/2009/9/main" objectType="Scroll" dx="22" fmlaLink="$H$3" horiz="1" max="120" min="5" page="10" val="12"/>
</file>

<file path=xl/ctrlProps/ctrlProp7.xml><?xml version="1.0" encoding="utf-8"?>
<formControlPr xmlns="http://schemas.microsoft.com/office/spreadsheetml/2009/9/main" objectType="Scroll" dx="22" fmlaLink="$H$5" horiz="1" max="100" page="10" val="88"/>
</file>

<file path=xl/ctrlProps/ctrlProp8.xml><?xml version="1.0" encoding="utf-8"?>
<formControlPr xmlns="http://schemas.microsoft.com/office/spreadsheetml/2009/9/main" objectType="List" dx="22" fmlaLink="$K$1" fmlaRange="$K$3:$K$4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42861</xdr:rowOff>
    </xdr:from>
    <xdr:to>
      <xdr:col>15</xdr:col>
      <xdr:colOff>323850</xdr:colOff>
      <xdr:row>22</xdr:row>
      <xdr:rowOff>95249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485775</xdr:colOff>
          <xdr:row>18</xdr:row>
          <xdr:rowOff>9525</xdr:rowOff>
        </xdr:from>
        <xdr:to>
          <xdr:col>14</xdr:col>
          <xdr:colOff>238125</xdr:colOff>
          <xdr:row>20</xdr:row>
          <xdr:rowOff>57150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Запад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495300</xdr:colOff>
          <xdr:row>20</xdr:row>
          <xdr:rowOff>57150</xdr:rowOff>
        </xdr:from>
        <xdr:to>
          <xdr:col>14</xdr:col>
          <xdr:colOff>247650</xdr:colOff>
          <xdr:row>22</xdr:row>
          <xdr:rowOff>104775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Север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495300</xdr:colOff>
          <xdr:row>22</xdr:row>
          <xdr:rowOff>38100</xdr:rowOff>
        </xdr:from>
        <xdr:to>
          <xdr:col>14</xdr:col>
          <xdr:colOff>247650</xdr:colOff>
          <xdr:row>24</xdr:row>
          <xdr:rowOff>85725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Восток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495300</xdr:colOff>
          <xdr:row>24</xdr:row>
          <xdr:rowOff>28575</xdr:rowOff>
        </xdr:from>
        <xdr:to>
          <xdr:col>14</xdr:col>
          <xdr:colOff>247650</xdr:colOff>
          <xdr:row>26</xdr:row>
          <xdr:rowOff>76200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Юг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85725</xdr:colOff>
      <xdr:row>20</xdr:row>
      <xdr:rowOff>76200</xdr:rowOff>
    </xdr:from>
    <xdr:to>
      <xdr:col>9</xdr:col>
      <xdr:colOff>161925</xdr:colOff>
      <xdr:row>35</xdr:row>
      <xdr:rowOff>100012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2</xdr:row>
      <xdr:rowOff>119062</xdr:rowOff>
    </xdr:from>
    <xdr:to>
      <xdr:col>16</xdr:col>
      <xdr:colOff>514350</xdr:colOff>
      <xdr:row>18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600075</xdr:colOff>
          <xdr:row>6</xdr:row>
          <xdr:rowOff>104775</xdr:rowOff>
        </xdr:from>
        <xdr:to>
          <xdr:col>17</xdr:col>
          <xdr:colOff>152400</xdr:colOff>
          <xdr:row>16</xdr:row>
          <xdr:rowOff>19050</xdr:rowOff>
        </xdr:to>
        <xdr:sp macro="" textlink="">
          <xdr:nvSpPr>
            <xdr:cNvPr id="12290" name="Scroll Bar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171450</xdr:rowOff>
        </xdr:from>
        <xdr:to>
          <xdr:col>6</xdr:col>
          <xdr:colOff>600075</xdr:colOff>
          <xdr:row>3</xdr:row>
          <xdr:rowOff>0</xdr:rowOff>
        </xdr:to>
        <xdr:sp macro="" textlink="">
          <xdr:nvSpPr>
            <xdr:cNvPr id="13313" name="Scroll Bar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3</xdr:row>
          <xdr:rowOff>161925</xdr:rowOff>
        </xdr:from>
        <xdr:to>
          <xdr:col>7</xdr:col>
          <xdr:colOff>19050</xdr:colOff>
          <xdr:row>5</xdr:row>
          <xdr:rowOff>9525</xdr:rowOff>
        </xdr:to>
        <xdr:sp macro="" textlink="">
          <xdr:nvSpPr>
            <xdr:cNvPr id="13314" name="Scroll Bar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600076</xdr:colOff>
          <xdr:row>3</xdr:row>
          <xdr:rowOff>28576</xdr:rowOff>
        </xdr:from>
        <xdr:to>
          <xdr:col>13</xdr:col>
          <xdr:colOff>285750</xdr:colOff>
          <xdr:row>4</xdr:row>
          <xdr:rowOff>152401</xdr:rowOff>
        </xdr:to>
        <xdr:sp macro="" textlink="">
          <xdr:nvSpPr>
            <xdr:cNvPr id="13317" name="List Box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47625</xdr:colOff>
      <xdr:row>8</xdr:row>
      <xdr:rowOff>23812</xdr:rowOff>
    </xdr:from>
    <xdr:to>
      <xdr:col>11</xdr:col>
      <xdr:colOff>352425</xdr:colOff>
      <xdr:row>23</xdr:row>
      <xdr:rowOff>52387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Таблица1" displayName="Таблица1" ref="B3:E15" totalsRowShown="0" headerRowDxfId="19">
  <autoFilter ref="B3:E15"/>
  <tableColumns count="4">
    <tableColumn id="1" name="Месяц" dataDxfId="22"/>
    <tableColumn id="2" name="Юг-Запад-Север" dataDxfId="21"/>
    <tableColumn id="3" name="Юг-Восток-Север" dataDxfId="20"/>
    <tableColumn id="4" name="коэффициент" dataDxfId="18" dataCellStyle="Процентный">
      <calculatedColumnFormula>C4/D4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27:M70" totalsRowShown="0" headerRowDxfId="0" dataDxfId="1" headerRowBorderDxfId="16" tableBorderDxfId="17" totalsRowBorderDxfId="15" headerRowCellStyle="Normal 4">
  <autoFilter ref="A27:M70"/>
  <tableColumns count="13">
    <tableColumn id="1" name="Год\Месяц" dataDxfId="14"/>
    <tableColumn id="2" name="Янв" dataDxfId="13"/>
    <tableColumn id="3" name="Фев" dataDxfId="12"/>
    <tableColumn id="4" name="Мар" dataDxfId="11"/>
    <tableColumn id="5" name="Апр" dataDxfId="10"/>
    <tableColumn id="6" name="Май" dataDxfId="9"/>
    <tableColumn id="7" name="Июн" dataDxfId="8"/>
    <tableColumn id="8" name="Июл" dataDxfId="7"/>
    <tableColumn id="9" name="Авг" dataDxfId="6"/>
    <tableColumn id="10" name="Сен" dataDxfId="5"/>
    <tableColumn id="11" name="Окт" dataDxfId="4"/>
    <tableColumn id="12" name="Ноя" dataDxfId="3"/>
    <tableColumn id="13" name="Де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4"/>
  </sheetPr>
  <dimension ref="A1:N17"/>
  <sheetViews>
    <sheetView showGridLines="0" topLeftCell="A4" zoomScaleNormal="100" workbookViewId="0">
      <selection activeCell="J9" sqref="J9"/>
    </sheetView>
  </sheetViews>
  <sheetFormatPr defaultRowHeight="14.25" x14ac:dyDescent="0.2"/>
  <cols>
    <col min="1" max="1" width="12.28515625" style="12" customWidth="1"/>
    <col min="2" max="13" width="11.7109375" style="12" customWidth="1"/>
    <col min="14" max="14" width="25" style="12" customWidth="1"/>
    <col min="15" max="16384" width="9.140625" style="12"/>
  </cols>
  <sheetData>
    <row r="1" spans="1:14" ht="18" x14ac:dyDescent="0.25">
      <c r="A1" s="16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8" x14ac:dyDescent="0.25">
      <c r="A2" s="15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4" ht="15" x14ac:dyDescent="0.25">
      <c r="A3" s="48" t="s">
        <v>90</v>
      </c>
      <c r="B3" s="48" t="s">
        <v>44</v>
      </c>
      <c r="C3" s="48" t="s">
        <v>45</v>
      </c>
      <c r="D3" s="48" t="s">
        <v>46</v>
      </c>
      <c r="E3" s="48" t="s">
        <v>47</v>
      </c>
      <c r="F3" s="48" t="s">
        <v>48</v>
      </c>
      <c r="G3" s="48" t="s">
        <v>49</v>
      </c>
      <c r="H3" s="48" t="s">
        <v>50</v>
      </c>
      <c r="I3" s="48" t="s">
        <v>51</v>
      </c>
      <c r="J3" s="48" t="s">
        <v>52</v>
      </c>
      <c r="K3" s="48" t="s">
        <v>53</v>
      </c>
      <c r="L3" s="48" t="s">
        <v>54</v>
      </c>
      <c r="M3" s="48" t="s">
        <v>55</v>
      </c>
      <c r="N3" s="14" t="s">
        <v>133</v>
      </c>
    </row>
    <row r="4" spans="1:14" ht="19.5" customHeight="1" x14ac:dyDescent="0.2">
      <c r="A4" s="60">
        <v>2000</v>
      </c>
      <c r="B4" s="59">
        <v>-6.1</v>
      </c>
      <c r="C4" s="59">
        <v>-2.7</v>
      </c>
      <c r="D4" s="59">
        <v>-0.7</v>
      </c>
      <c r="E4" s="59">
        <v>11.1</v>
      </c>
      <c r="F4" s="59">
        <v>10.8</v>
      </c>
      <c r="G4" s="59">
        <v>16.2</v>
      </c>
      <c r="H4" s="59">
        <v>19.3</v>
      </c>
      <c r="I4" s="59">
        <v>16.8</v>
      </c>
      <c r="J4" s="59">
        <v>10</v>
      </c>
      <c r="K4" s="59">
        <v>7.2</v>
      </c>
      <c r="L4" s="59">
        <v>0</v>
      </c>
      <c r="M4" s="59">
        <v>-2.6</v>
      </c>
      <c r="N4" s="13"/>
    </row>
    <row r="5" spans="1:14" ht="19.5" customHeight="1" x14ac:dyDescent="0.2">
      <c r="A5" s="60">
        <v>2001</v>
      </c>
      <c r="B5" s="59">
        <v>-4.3</v>
      </c>
      <c r="C5" s="59">
        <v>-7.2</v>
      </c>
      <c r="D5" s="59">
        <v>-2.1</v>
      </c>
      <c r="E5" s="59">
        <v>11</v>
      </c>
      <c r="F5" s="59">
        <v>11.3</v>
      </c>
      <c r="G5" s="59">
        <v>16.3</v>
      </c>
      <c r="H5" s="59">
        <v>23</v>
      </c>
      <c r="I5" s="59">
        <v>17</v>
      </c>
      <c r="J5" s="59">
        <v>12.2</v>
      </c>
      <c r="K5" s="59">
        <v>4.8</v>
      </c>
      <c r="L5" s="59">
        <v>-0.5</v>
      </c>
      <c r="M5" s="59">
        <v>-10.6</v>
      </c>
      <c r="N5" s="13"/>
    </row>
    <row r="6" spans="1:14" ht="19.5" customHeight="1" x14ac:dyDescent="0.2">
      <c r="A6" s="60">
        <v>2002</v>
      </c>
      <c r="B6" s="59">
        <v>-4.8</v>
      </c>
      <c r="C6" s="59">
        <v>-0.4</v>
      </c>
      <c r="D6" s="59">
        <v>2.2000000000000002</v>
      </c>
      <c r="E6" s="59">
        <v>7.2</v>
      </c>
      <c r="F6" s="59">
        <v>12.7</v>
      </c>
      <c r="G6" s="59">
        <v>14</v>
      </c>
      <c r="H6" s="59">
        <v>22.6</v>
      </c>
      <c r="I6" s="59">
        <v>17</v>
      </c>
      <c r="J6" s="59">
        <v>12</v>
      </c>
      <c r="K6" s="59">
        <v>2.5</v>
      </c>
      <c r="L6" s="59">
        <v>-1.5</v>
      </c>
      <c r="M6" s="59">
        <v>-12.6</v>
      </c>
      <c r="N6" s="13"/>
    </row>
    <row r="7" spans="1:14" ht="19.5" customHeight="1" x14ac:dyDescent="0.2">
      <c r="A7" s="60">
        <v>2003</v>
      </c>
      <c r="B7" s="59">
        <v>-7.4</v>
      </c>
      <c r="C7" s="59">
        <v>-8.6999999999999993</v>
      </c>
      <c r="D7" s="59">
        <v>-2.7</v>
      </c>
      <c r="E7" s="59">
        <v>4.7</v>
      </c>
      <c r="F7" s="59">
        <v>15.5</v>
      </c>
      <c r="G7" s="59">
        <v>12.8</v>
      </c>
      <c r="H7" s="59">
        <v>20.6</v>
      </c>
      <c r="I7" s="59">
        <v>16.899999999999999</v>
      </c>
      <c r="J7" s="59">
        <v>11.3</v>
      </c>
      <c r="K7" s="59">
        <v>5.6</v>
      </c>
      <c r="L7" s="59">
        <v>1.1000000000000001</v>
      </c>
      <c r="M7" s="59">
        <v>-2.1</v>
      </c>
      <c r="N7" s="13"/>
    </row>
    <row r="8" spans="1:14" ht="19.5" customHeight="1" x14ac:dyDescent="0.2">
      <c r="A8" s="60">
        <v>2004</v>
      </c>
      <c r="B8" s="59">
        <v>-6.5</v>
      </c>
      <c r="C8" s="59">
        <v>-7</v>
      </c>
      <c r="D8" s="59">
        <v>1.3</v>
      </c>
      <c r="E8" s="59">
        <v>4.5999999999999996</v>
      </c>
      <c r="F8" s="59">
        <v>11.4</v>
      </c>
      <c r="G8" s="59">
        <v>15.3</v>
      </c>
      <c r="H8" s="59">
        <v>19</v>
      </c>
      <c r="I8" s="59">
        <v>18.399999999999999</v>
      </c>
      <c r="J8" s="59">
        <v>12.1</v>
      </c>
      <c r="K8" s="59">
        <v>5.9</v>
      </c>
      <c r="L8" s="59">
        <v>-1.6</v>
      </c>
      <c r="M8" s="59">
        <v>-2.9</v>
      </c>
      <c r="N8" s="13"/>
    </row>
    <row r="9" spans="1:14" ht="19.5" customHeight="1" x14ac:dyDescent="0.2">
      <c r="A9" s="60">
        <v>2005</v>
      </c>
      <c r="B9" s="59">
        <v>-3</v>
      </c>
      <c r="C9" s="59">
        <v>-8.9</v>
      </c>
      <c r="D9" s="59">
        <v>-6</v>
      </c>
      <c r="E9" s="59">
        <v>7.1</v>
      </c>
      <c r="F9" s="59">
        <v>14.8</v>
      </c>
      <c r="G9" s="59">
        <v>16.5</v>
      </c>
      <c r="H9" s="59">
        <v>19.3</v>
      </c>
      <c r="I9" s="59">
        <v>17.600000000000001</v>
      </c>
      <c r="J9" s="59">
        <v>13.2</v>
      </c>
      <c r="K9" s="59">
        <v>6</v>
      </c>
      <c r="L9" s="59">
        <v>1.4</v>
      </c>
      <c r="M9" s="59">
        <v>-4.0999999999999996</v>
      </c>
      <c r="N9" s="13"/>
    </row>
    <row r="10" spans="1:14" ht="19.5" customHeight="1" x14ac:dyDescent="0.2">
      <c r="A10" s="60">
        <v>2006</v>
      </c>
      <c r="B10" s="59">
        <v>-10.8</v>
      </c>
      <c r="C10" s="59">
        <v>-13.3</v>
      </c>
      <c r="D10" s="59">
        <v>-3.7</v>
      </c>
      <c r="E10" s="59">
        <v>6</v>
      </c>
      <c r="F10" s="59">
        <v>12.4</v>
      </c>
      <c r="G10" s="59">
        <v>18.2</v>
      </c>
      <c r="H10" s="59">
        <v>18</v>
      </c>
      <c r="I10" s="59">
        <v>17.5</v>
      </c>
      <c r="J10" s="59">
        <v>13.3</v>
      </c>
      <c r="K10" s="59">
        <v>7</v>
      </c>
      <c r="L10" s="59">
        <v>0.7</v>
      </c>
      <c r="M10" s="59">
        <v>1.2</v>
      </c>
      <c r="N10" s="13"/>
    </row>
    <row r="11" spans="1:14" ht="19.5" customHeight="1" x14ac:dyDescent="0.2">
      <c r="A11" s="60">
        <v>2007</v>
      </c>
      <c r="B11" s="59">
        <v>-1.6</v>
      </c>
      <c r="C11" s="59">
        <v>-11</v>
      </c>
      <c r="D11" s="59">
        <v>4.4000000000000004</v>
      </c>
      <c r="E11" s="59">
        <v>5.8</v>
      </c>
      <c r="F11" s="59">
        <v>15.9</v>
      </c>
      <c r="G11" s="59">
        <v>17.399999999999999</v>
      </c>
      <c r="H11" s="59">
        <v>18.2</v>
      </c>
      <c r="I11" s="59">
        <v>20.2</v>
      </c>
      <c r="J11" s="59">
        <v>11.8</v>
      </c>
      <c r="K11" s="59">
        <v>7</v>
      </c>
      <c r="L11" s="59">
        <v>-2</v>
      </c>
      <c r="M11" s="59">
        <v>-2</v>
      </c>
      <c r="N11" s="13"/>
    </row>
    <row r="12" spans="1:14" ht="19.5" customHeight="1" x14ac:dyDescent="0.2">
      <c r="A12" s="60">
        <v>2008</v>
      </c>
      <c r="B12" s="59">
        <v>-5.8</v>
      </c>
      <c r="C12" s="59">
        <v>-1.5</v>
      </c>
      <c r="D12" s="59">
        <v>1.8</v>
      </c>
      <c r="E12" s="59">
        <v>9.4</v>
      </c>
      <c r="F12" s="59">
        <v>11.3</v>
      </c>
      <c r="G12" s="59">
        <v>15.6</v>
      </c>
      <c r="H12" s="59">
        <v>19.100000000000001</v>
      </c>
      <c r="I12" s="59">
        <v>17.399999999999999</v>
      </c>
      <c r="J12" s="59">
        <v>10.9</v>
      </c>
      <c r="K12" s="59">
        <v>8.9</v>
      </c>
      <c r="L12" s="59">
        <v>2.2999999999999998</v>
      </c>
      <c r="M12" s="59">
        <v>-1.7</v>
      </c>
      <c r="N12" s="13"/>
    </row>
    <row r="13" spans="1:14" ht="19.5" customHeight="1" x14ac:dyDescent="0.2">
      <c r="A13" s="60">
        <v>2009</v>
      </c>
      <c r="B13" s="59">
        <v>-5.6</v>
      </c>
      <c r="C13" s="59">
        <v>-5.4</v>
      </c>
      <c r="D13" s="59">
        <v>-0.6</v>
      </c>
      <c r="E13" s="59">
        <v>5.0999999999999996</v>
      </c>
      <c r="F13" s="59">
        <v>13.6</v>
      </c>
      <c r="G13" s="59">
        <v>17.3</v>
      </c>
      <c r="H13" s="59">
        <v>18.8</v>
      </c>
      <c r="I13" s="59">
        <v>15.7</v>
      </c>
      <c r="J13" s="59">
        <v>13.8</v>
      </c>
      <c r="K13" s="59">
        <v>5.8</v>
      </c>
      <c r="L13" s="59">
        <v>2.2000000000000002</v>
      </c>
      <c r="M13" s="59">
        <v>-6.5</v>
      </c>
      <c r="N13" s="13"/>
    </row>
    <row r="14" spans="1:14" ht="19.5" customHeight="1" x14ac:dyDescent="0.2">
      <c r="A14" s="60">
        <v>2010</v>
      </c>
      <c r="B14" s="59">
        <v>-14.5</v>
      </c>
      <c r="C14" s="59">
        <v>-8.4</v>
      </c>
      <c r="D14" s="59">
        <v>-1.1000000000000001</v>
      </c>
      <c r="E14" s="59">
        <v>8.3000000000000007</v>
      </c>
      <c r="F14" s="59">
        <v>16.7</v>
      </c>
      <c r="G14" s="59">
        <v>18.8</v>
      </c>
      <c r="H14" s="59">
        <v>26.1</v>
      </c>
      <c r="I14" s="59">
        <v>21.7</v>
      </c>
      <c r="J14" s="59">
        <v>11.7</v>
      </c>
      <c r="K14" s="59">
        <v>3.8</v>
      </c>
      <c r="L14" s="59">
        <v>2.7</v>
      </c>
      <c r="M14" s="59">
        <v>-7.6</v>
      </c>
      <c r="N14" s="13"/>
    </row>
    <row r="15" spans="1:14" ht="19.5" customHeight="1" x14ac:dyDescent="0.2">
      <c r="A15" s="60">
        <v>2011</v>
      </c>
      <c r="B15" s="59">
        <v>-7.5</v>
      </c>
      <c r="C15" s="59">
        <v>-11</v>
      </c>
      <c r="D15" s="59">
        <v>-2</v>
      </c>
      <c r="E15" s="59">
        <v>6.4</v>
      </c>
      <c r="F15" s="59">
        <v>14.7</v>
      </c>
      <c r="G15" s="59">
        <v>19.100000000000001</v>
      </c>
      <c r="H15" s="59">
        <v>23.4</v>
      </c>
      <c r="I15" s="59">
        <v>18.7</v>
      </c>
      <c r="J15" s="59">
        <v>12.1</v>
      </c>
      <c r="K15" s="59">
        <v>6.6</v>
      </c>
      <c r="L15" s="59">
        <v>0.2</v>
      </c>
      <c r="M15" s="59">
        <v>-0.1</v>
      </c>
      <c r="N15" s="13"/>
    </row>
    <row r="16" spans="1:14" ht="19.5" customHeight="1" x14ac:dyDescent="0.2">
      <c r="A16" s="60">
        <v>2012</v>
      </c>
      <c r="B16" s="59">
        <v>-6.8</v>
      </c>
      <c r="C16" s="59">
        <v>-11.7</v>
      </c>
      <c r="D16" s="59">
        <v>-3.1</v>
      </c>
      <c r="E16" s="59">
        <v>8.1999999999999993</v>
      </c>
      <c r="F16" s="59">
        <v>15.1</v>
      </c>
      <c r="G16" s="59">
        <v>17.100000000000001</v>
      </c>
      <c r="H16" s="59">
        <v>20.9</v>
      </c>
      <c r="I16" s="59">
        <v>17.7</v>
      </c>
      <c r="J16" s="59">
        <v>12.9</v>
      </c>
      <c r="K16" s="59">
        <v>6.5</v>
      </c>
      <c r="L16" s="59">
        <v>1.6</v>
      </c>
      <c r="M16" s="59">
        <v>-8.6</v>
      </c>
      <c r="N16" s="13"/>
    </row>
    <row r="17" spans="1:13" ht="74.25" customHeight="1" x14ac:dyDescent="0.25">
      <c r="A17" s="14" t="s">
        <v>134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СПАРКЛАЙНЫ!B4:M4</xm:f>
              <xm:sqref>N4</xm:sqref>
            </x14:sparkline>
            <x14:sparkline>
              <xm:f>СПАРКЛАЙНЫ!B5:M5</xm:f>
              <xm:sqref>N5</xm:sqref>
            </x14:sparkline>
            <x14:sparkline>
              <xm:f>СПАРКЛАЙНЫ!B6:M6</xm:f>
              <xm:sqref>N6</xm:sqref>
            </x14:sparkline>
            <x14:sparkline>
              <xm:f>СПАРКЛАЙНЫ!B7:M7</xm:f>
              <xm:sqref>N7</xm:sqref>
            </x14:sparkline>
            <x14:sparkline>
              <xm:f>СПАРКЛАЙНЫ!B8:M8</xm:f>
              <xm:sqref>N8</xm:sqref>
            </x14:sparkline>
            <x14:sparkline>
              <xm:f>СПАРКЛАЙНЫ!B9:M9</xm:f>
              <xm:sqref>N9</xm:sqref>
            </x14:sparkline>
            <x14:sparkline>
              <xm:f>СПАРКЛАЙНЫ!B10:M10</xm:f>
              <xm:sqref>N10</xm:sqref>
            </x14:sparkline>
            <x14:sparkline>
              <xm:f>СПАРКЛАЙНЫ!B11:M11</xm:f>
              <xm:sqref>N11</xm:sqref>
            </x14:sparkline>
            <x14:sparkline>
              <xm:f>СПАРКЛАЙНЫ!B12:M12</xm:f>
              <xm:sqref>N12</xm:sqref>
            </x14:sparkline>
            <x14:sparkline>
              <xm:f>СПАРКЛАЙНЫ!B13:M13</xm:f>
              <xm:sqref>N13</xm:sqref>
            </x14:sparkline>
            <x14:sparkline>
              <xm:f>СПАРКЛАЙНЫ!B14:M14</xm:f>
              <xm:sqref>N14</xm:sqref>
            </x14:sparkline>
            <x14:sparkline>
              <xm:f>СПАРКЛАЙНЫ!B15:M15</xm:f>
              <xm:sqref>N15</xm:sqref>
            </x14:sparkline>
            <x14:sparkline>
              <xm:f>СПАРКЛАЙНЫ!B16:M16</xm:f>
              <xm:sqref>N16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СПАРКЛАЙНЫ!B4:B16</xm:f>
              <xm:sqref>B17</xm:sqref>
            </x14:sparkline>
            <x14:sparkline>
              <xm:f>СПАРКЛАЙНЫ!C4:C16</xm:f>
              <xm:sqref>C17</xm:sqref>
            </x14:sparkline>
            <x14:sparkline>
              <xm:f>СПАРКЛАЙНЫ!D4:D16</xm:f>
              <xm:sqref>D17</xm:sqref>
            </x14:sparkline>
            <x14:sparkline>
              <xm:f>СПАРКЛАЙНЫ!E4:E16</xm:f>
              <xm:sqref>E17</xm:sqref>
            </x14:sparkline>
            <x14:sparkline>
              <xm:f>СПАРКЛАЙНЫ!F4:F16</xm:f>
              <xm:sqref>F17</xm:sqref>
            </x14:sparkline>
            <x14:sparkline>
              <xm:f>СПАРКЛАЙНЫ!G4:G16</xm:f>
              <xm:sqref>G17</xm:sqref>
            </x14:sparkline>
            <x14:sparkline>
              <xm:f>СПАРКЛАЙНЫ!H4:H16</xm:f>
              <xm:sqref>H17</xm:sqref>
            </x14:sparkline>
            <x14:sparkline>
              <xm:f>СПАРКЛАЙНЫ!I4:I16</xm:f>
              <xm:sqref>I17</xm:sqref>
            </x14:sparkline>
            <x14:sparkline>
              <xm:f>СПАРКЛАЙНЫ!J4:J16</xm:f>
              <xm:sqref>J17</xm:sqref>
            </x14:sparkline>
            <x14:sparkline>
              <xm:f>СПАРКЛАЙНЫ!K4:K16</xm:f>
              <xm:sqref>K17</xm:sqref>
            </x14:sparkline>
            <x14:sparkline>
              <xm:f>СПАРКЛАЙНЫ!L4:L16</xm:f>
              <xm:sqref>L17</xm:sqref>
            </x14:sparkline>
            <x14:sparkline>
              <xm:f>СПАРКЛАЙНЫ!M4:M16</xm:f>
              <xm:sqref>M17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/>
  </sheetPr>
  <dimension ref="B1:E15"/>
  <sheetViews>
    <sheetView showGridLines="0" zoomScaleNormal="100" workbookViewId="0">
      <selection activeCell="F8" sqref="F8"/>
    </sheetView>
  </sheetViews>
  <sheetFormatPr defaultRowHeight="14.25" x14ac:dyDescent="0.2"/>
  <cols>
    <col min="1" max="1" width="9.140625" style="12"/>
    <col min="2" max="2" width="10.7109375" style="12" customWidth="1"/>
    <col min="3" max="3" width="20.5703125" style="12" customWidth="1"/>
    <col min="4" max="4" width="21.5703125" style="12" customWidth="1"/>
    <col min="5" max="16384" width="9.140625" style="12"/>
  </cols>
  <sheetData>
    <row r="1" spans="2:5" ht="18" x14ac:dyDescent="0.25">
      <c r="B1" s="16" t="s">
        <v>69</v>
      </c>
    </row>
    <row r="3" spans="2:5" ht="15" thickBot="1" x14ac:dyDescent="0.25">
      <c r="B3" s="12" t="s">
        <v>43</v>
      </c>
      <c r="C3" s="12" t="s">
        <v>56</v>
      </c>
      <c r="D3" s="12" t="s">
        <v>57</v>
      </c>
      <c r="E3" s="12" t="s">
        <v>174</v>
      </c>
    </row>
    <row r="4" spans="2:5" ht="15" thickTop="1" x14ac:dyDescent="0.2">
      <c r="B4" s="55" t="s">
        <v>44</v>
      </c>
      <c r="C4" s="56">
        <v>309510</v>
      </c>
      <c r="D4" s="56">
        <v>619245</v>
      </c>
      <c r="E4" s="71">
        <f t="shared" ref="E4:E15" si="0">C4/D4</f>
        <v>0.49981832715645663</v>
      </c>
    </row>
    <row r="5" spans="2:5" x14ac:dyDescent="0.2">
      <c r="B5" s="57" t="s">
        <v>45</v>
      </c>
      <c r="C5" s="58">
        <v>290445</v>
      </c>
      <c r="D5" s="58">
        <v>616650</v>
      </c>
      <c r="E5" s="71">
        <f t="shared" si="0"/>
        <v>0.47100462174653368</v>
      </c>
    </row>
    <row r="6" spans="2:5" x14ac:dyDescent="0.2">
      <c r="B6" s="57" t="s">
        <v>46</v>
      </c>
      <c r="C6" s="58">
        <v>287985</v>
      </c>
      <c r="D6" s="58">
        <v>585645</v>
      </c>
      <c r="E6" s="71">
        <f t="shared" si="0"/>
        <v>0.49173987654637197</v>
      </c>
    </row>
    <row r="7" spans="2:5" x14ac:dyDescent="0.2">
      <c r="B7" s="57" t="s">
        <v>47</v>
      </c>
      <c r="C7" s="58">
        <v>314340</v>
      </c>
      <c r="D7" s="58">
        <v>578565</v>
      </c>
      <c r="E7" s="71">
        <f t="shared" si="0"/>
        <v>0.54330974047859792</v>
      </c>
    </row>
    <row r="8" spans="2:5" x14ac:dyDescent="0.2">
      <c r="B8" s="57" t="s">
        <v>48</v>
      </c>
      <c r="C8" s="58">
        <v>316185</v>
      </c>
      <c r="D8" s="58">
        <v>568185</v>
      </c>
      <c r="E8" s="71">
        <f t="shared" si="0"/>
        <v>0.55648248369809128</v>
      </c>
    </row>
    <row r="9" spans="2:5" x14ac:dyDescent="0.2">
      <c r="B9" s="57" t="s">
        <v>49</v>
      </c>
      <c r="C9" s="58">
        <v>322620</v>
      </c>
      <c r="D9" s="58">
        <v>517335</v>
      </c>
      <c r="E9" s="71">
        <f t="shared" si="0"/>
        <v>0.62361912493838612</v>
      </c>
    </row>
    <row r="10" spans="2:5" x14ac:dyDescent="0.2">
      <c r="B10" s="57" t="s">
        <v>50</v>
      </c>
      <c r="C10" s="58">
        <v>277530</v>
      </c>
      <c r="D10" s="58">
        <v>470235</v>
      </c>
      <c r="E10" s="71">
        <f t="shared" si="0"/>
        <v>0.5901942645698427</v>
      </c>
    </row>
    <row r="11" spans="2:5" x14ac:dyDescent="0.2">
      <c r="B11" s="57" t="s">
        <v>51</v>
      </c>
      <c r="C11" s="58">
        <v>419545</v>
      </c>
      <c r="D11" s="58">
        <v>478260</v>
      </c>
      <c r="E11" s="71">
        <f t="shared" si="0"/>
        <v>0.8772320495128173</v>
      </c>
    </row>
    <row r="12" spans="2:5" x14ac:dyDescent="0.2">
      <c r="B12" s="57" t="s">
        <v>52</v>
      </c>
      <c r="C12" s="58">
        <v>296880</v>
      </c>
      <c r="D12" s="58">
        <v>483510</v>
      </c>
      <c r="E12" s="71">
        <f t="shared" si="0"/>
        <v>0.61401005149841781</v>
      </c>
    </row>
    <row r="13" spans="2:5" x14ac:dyDescent="0.2">
      <c r="B13" s="57" t="s">
        <v>53</v>
      </c>
      <c r="C13" s="58">
        <v>374145</v>
      </c>
      <c r="D13" s="58">
        <v>460815</v>
      </c>
      <c r="E13" s="71">
        <f t="shared" si="0"/>
        <v>0.81192018488981477</v>
      </c>
    </row>
    <row r="14" spans="2:5" x14ac:dyDescent="0.2">
      <c r="B14" s="57" t="s">
        <v>54</v>
      </c>
      <c r="C14" s="58">
        <v>350725</v>
      </c>
      <c r="D14" s="58">
        <v>407115</v>
      </c>
      <c r="E14" s="71">
        <f t="shared" si="0"/>
        <v>0.86148876852977663</v>
      </c>
    </row>
    <row r="15" spans="2:5" x14ac:dyDescent="0.2">
      <c r="B15" s="57" t="s">
        <v>173</v>
      </c>
      <c r="C15" s="58">
        <v>355000</v>
      </c>
      <c r="D15" s="58">
        <v>410000</v>
      </c>
      <c r="E15" s="71">
        <f t="shared" si="0"/>
        <v>0.86585365853658536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4"/>
  </sheetPr>
  <dimension ref="B1:F10"/>
  <sheetViews>
    <sheetView showGridLines="0" zoomScaleNormal="100" workbookViewId="0"/>
  </sheetViews>
  <sheetFormatPr defaultRowHeight="14.25" x14ac:dyDescent="0.2"/>
  <cols>
    <col min="1" max="1" width="9.140625" style="12"/>
    <col min="2" max="2" width="14.85546875" style="12" customWidth="1"/>
    <col min="3" max="3" width="15" style="12" bestFit="1" customWidth="1"/>
    <col min="4" max="4" width="22.5703125" style="12" customWidth="1"/>
    <col min="5" max="5" width="10.42578125" style="12" customWidth="1"/>
    <col min="6" max="6" width="12.5703125" style="12" customWidth="1"/>
    <col min="7" max="16384" width="9.140625" style="12"/>
  </cols>
  <sheetData>
    <row r="1" spans="2:6" ht="18" x14ac:dyDescent="0.25">
      <c r="B1" s="16" t="s">
        <v>25</v>
      </c>
    </row>
    <row r="3" spans="2:6" ht="23.25" customHeight="1" x14ac:dyDescent="0.2">
      <c r="B3" s="61" t="s">
        <v>18</v>
      </c>
      <c r="C3" s="61" t="s">
        <v>29</v>
      </c>
      <c r="D3" s="63" t="s">
        <v>28</v>
      </c>
      <c r="E3" s="65" t="s">
        <v>30</v>
      </c>
      <c r="F3" s="66"/>
    </row>
    <row r="4" spans="2:6" ht="21" customHeight="1" x14ac:dyDescent="0.2">
      <c r="B4" s="62"/>
      <c r="C4" s="62"/>
      <c r="D4" s="64"/>
      <c r="E4" s="18" t="s">
        <v>26</v>
      </c>
      <c r="F4" s="18" t="s">
        <v>27</v>
      </c>
    </row>
    <row r="5" spans="2:6" x14ac:dyDescent="0.2">
      <c r="B5" s="19" t="s">
        <v>19</v>
      </c>
      <c r="C5" s="20">
        <v>42730</v>
      </c>
      <c r="D5" s="13">
        <v>81</v>
      </c>
      <c r="E5" s="13">
        <v>60</v>
      </c>
      <c r="F5" s="13">
        <v>60</v>
      </c>
    </row>
    <row r="6" spans="2:6" x14ac:dyDescent="0.2">
      <c r="B6" s="19" t="s">
        <v>20</v>
      </c>
      <c r="C6" s="20">
        <v>34612</v>
      </c>
      <c r="D6" s="13">
        <v>79</v>
      </c>
      <c r="E6" s="13">
        <v>65</v>
      </c>
      <c r="F6" s="13">
        <v>65</v>
      </c>
    </row>
    <row r="7" spans="2:6" x14ac:dyDescent="0.2">
      <c r="B7" s="19" t="s">
        <v>21</v>
      </c>
      <c r="C7" s="20">
        <v>24623</v>
      </c>
      <c r="D7" s="13">
        <v>78</v>
      </c>
      <c r="E7" s="13">
        <v>67</v>
      </c>
      <c r="F7" s="13">
        <v>67</v>
      </c>
    </row>
    <row r="8" spans="2:6" x14ac:dyDescent="0.2">
      <c r="B8" s="19" t="s">
        <v>22</v>
      </c>
      <c r="C8" s="20">
        <v>21119</v>
      </c>
      <c r="D8" s="13">
        <v>79</v>
      </c>
      <c r="E8" s="13">
        <v>65</v>
      </c>
      <c r="F8" s="13">
        <v>60</v>
      </c>
    </row>
    <row r="9" spans="2:6" x14ac:dyDescent="0.2">
      <c r="B9" s="19" t="s">
        <v>23</v>
      </c>
      <c r="C9" s="20">
        <v>9637</v>
      </c>
      <c r="D9" s="13">
        <v>72</v>
      </c>
      <c r="E9" s="13">
        <v>60</v>
      </c>
      <c r="F9" s="13">
        <v>55</v>
      </c>
    </row>
    <row r="10" spans="2:6" x14ac:dyDescent="0.2">
      <c r="B10" s="19" t="s">
        <v>24</v>
      </c>
      <c r="C10" s="20">
        <v>8250</v>
      </c>
      <c r="D10" s="13">
        <v>66</v>
      </c>
      <c r="E10" s="13">
        <v>60</v>
      </c>
      <c r="F10" s="13">
        <v>55</v>
      </c>
    </row>
  </sheetData>
  <mergeCells count="4">
    <mergeCell ref="B3:B4"/>
    <mergeCell ref="C3:C4"/>
    <mergeCell ref="D3:D4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4"/>
  </sheetPr>
  <dimension ref="B1:H8"/>
  <sheetViews>
    <sheetView showGridLines="0" zoomScaleNormal="100" workbookViewId="0"/>
  </sheetViews>
  <sheetFormatPr defaultRowHeight="14.25" x14ac:dyDescent="0.2"/>
  <cols>
    <col min="1" max="1" width="9.140625" style="12"/>
    <col min="2" max="2" width="15" style="12" customWidth="1"/>
    <col min="3" max="3" width="7.28515625" style="12" bestFit="1" customWidth="1"/>
    <col min="4" max="4" width="11.85546875" style="12" bestFit="1" customWidth="1"/>
    <col min="5" max="5" width="10.7109375" style="12" bestFit="1" customWidth="1"/>
    <col min="6" max="6" width="13.140625" style="12" bestFit="1" customWidth="1"/>
    <col min="7" max="7" width="12.42578125" style="12" bestFit="1" customWidth="1"/>
    <col min="8" max="8" width="6.85546875" style="12" bestFit="1" customWidth="1"/>
    <col min="9" max="16384" width="9.140625" style="12"/>
  </cols>
  <sheetData>
    <row r="1" spans="2:8" ht="18" x14ac:dyDescent="0.25">
      <c r="B1" s="16" t="s">
        <v>132</v>
      </c>
    </row>
    <row r="3" spans="2:8" ht="15" x14ac:dyDescent="0.25">
      <c r="B3" s="21" t="s">
        <v>36</v>
      </c>
      <c r="C3" s="21" t="s">
        <v>31</v>
      </c>
      <c r="D3" s="21" t="s">
        <v>32</v>
      </c>
      <c r="E3" s="21" t="s">
        <v>33</v>
      </c>
      <c r="F3" s="21" t="s">
        <v>34</v>
      </c>
      <c r="G3" s="21" t="s">
        <v>35</v>
      </c>
      <c r="H3" s="21" t="s">
        <v>42</v>
      </c>
    </row>
    <row r="4" spans="2:8" x14ac:dyDescent="0.2">
      <c r="B4" s="19" t="s">
        <v>39</v>
      </c>
      <c r="C4" s="19">
        <v>650</v>
      </c>
      <c r="D4" s="19">
        <v>572</v>
      </c>
      <c r="E4" s="19">
        <v>350</v>
      </c>
      <c r="F4" s="19">
        <v>305</v>
      </c>
      <c r="G4" s="19">
        <v>645</v>
      </c>
      <c r="H4" s="19">
        <f>SUM(C4:G4)</f>
        <v>2522</v>
      </c>
    </row>
    <row r="5" spans="2:8" x14ac:dyDescent="0.2">
      <c r="B5" s="19" t="s">
        <v>37</v>
      </c>
      <c r="C5" s="19">
        <v>1020</v>
      </c>
      <c r="D5" s="19">
        <v>1890</v>
      </c>
      <c r="E5" s="19">
        <v>1065</v>
      </c>
      <c r="F5" s="19">
        <v>457</v>
      </c>
      <c r="G5" s="19">
        <v>908</v>
      </c>
      <c r="H5" s="19">
        <f t="shared" ref="H5:H8" si="0">SUM(C5:G5)</f>
        <v>5340</v>
      </c>
    </row>
    <row r="6" spans="2:8" x14ac:dyDescent="0.2">
      <c r="B6" s="19" t="s">
        <v>40</v>
      </c>
      <c r="C6" s="19">
        <v>329</v>
      </c>
      <c r="D6" s="19">
        <v>500</v>
      </c>
      <c r="E6" s="19">
        <v>690</v>
      </c>
      <c r="F6" s="19">
        <v>1087</v>
      </c>
      <c r="G6" s="19">
        <v>2500</v>
      </c>
      <c r="H6" s="19">
        <f t="shared" si="0"/>
        <v>5106</v>
      </c>
    </row>
    <row r="7" spans="2:8" x14ac:dyDescent="0.2">
      <c r="B7" s="19" t="s">
        <v>38</v>
      </c>
      <c r="C7" s="19">
        <v>290</v>
      </c>
      <c r="D7" s="19">
        <v>360</v>
      </c>
      <c r="E7" s="19">
        <v>400</v>
      </c>
      <c r="F7" s="19">
        <v>530</v>
      </c>
      <c r="G7" s="19">
        <v>289</v>
      </c>
      <c r="H7" s="19">
        <f t="shared" si="0"/>
        <v>1869</v>
      </c>
    </row>
    <row r="8" spans="2:8" x14ac:dyDescent="0.2">
      <c r="B8" s="19" t="s">
        <v>41</v>
      </c>
      <c r="C8" s="19">
        <v>510</v>
      </c>
      <c r="D8" s="19">
        <v>600</v>
      </c>
      <c r="E8" s="19">
        <v>1000</v>
      </c>
      <c r="F8" s="19">
        <v>300</v>
      </c>
      <c r="G8" s="19">
        <v>700</v>
      </c>
      <c r="H8" s="19">
        <f t="shared" si="0"/>
        <v>3110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4"/>
  </sheetPr>
  <dimension ref="B1:F15"/>
  <sheetViews>
    <sheetView showGridLines="0" zoomScaleNormal="100" workbookViewId="0"/>
  </sheetViews>
  <sheetFormatPr defaultRowHeight="14.25" x14ac:dyDescent="0.2"/>
  <cols>
    <col min="1" max="1" width="4.28515625" style="12" customWidth="1"/>
    <col min="2" max="2" width="36" style="12" customWidth="1"/>
    <col min="3" max="3" width="12.28515625" style="12" customWidth="1"/>
    <col min="4" max="4" width="16.140625" style="12" bestFit="1" customWidth="1"/>
    <col min="5" max="5" width="11.140625" style="12" bestFit="1" customWidth="1"/>
    <col min="6" max="6" width="12.42578125" style="12" customWidth="1"/>
    <col min="7" max="7" width="11.28515625" style="12" bestFit="1" customWidth="1"/>
    <col min="8" max="16384" width="9.140625" style="12"/>
  </cols>
  <sheetData>
    <row r="1" spans="2:6" ht="18" x14ac:dyDescent="0.25">
      <c r="B1" s="16" t="s">
        <v>8</v>
      </c>
    </row>
    <row r="3" spans="2:6" ht="15" x14ac:dyDescent="0.25">
      <c r="B3" s="21" t="s">
        <v>3</v>
      </c>
      <c r="C3" s="21" t="s">
        <v>4</v>
      </c>
      <c r="D3" s="21" t="s">
        <v>5</v>
      </c>
      <c r="E3" s="21" t="s">
        <v>6</v>
      </c>
      <c r="F3" s="21" t="s">
        <v>7</v>
      </c>
    </row>
    <row r="4" spans="2:6" x14ac:dyDescent="0.2">
      <c r="B4" s="19" t="s">
        <v>9</v>
      </c>
      <c r="C4" s="22">
        <v>41404</v>
      </c>
      <c r="D4" s="13">
        <v>1</v>
      </c>
      <c r="E4" s="13">
        <v>0</v>
      </c>
      <c r="F4" s="23">
        <f>C4+D4-1</f>
        <v>41404</v>
      </c>
    </row>
    <row r="5" spans="2:6" x14ac:dyDescent="0.2">
      <c r="B5" s="19" t="s">
        <v>10</v>
      </c>
      <c r="C5" s="23">
        <f>F4+E5+1</f>
        <v>41405</v>
      </c>
      <c r="D5" s="13">
        <v>10</v>
      </c>
      <c r="E5" s="13">
        <v>0</v>
      </c>
      <c r="F5" s="23">
        <f t="shared" ref="F5:F15" si="0">C5+D5-1</f>
        <v>41414</v>
      </c>
    </row>
    <row r="6" spans="2:6" x14ac:dyDescent="0.2">
      <c r="B6" s="19" t="s">
        <v>11</v>
      </c>
      <c r="C6" s="23">
        <f t="shared" ref="C6:C15" si="1">F5+E6+1</f>
        <v>41418</v>
      </c>
      <c r="D6" s="13">
        <v>7</v>
      </c>
      <c r="E6" s="13">
        <v>3</v>
      </c>
      <c r="F6" s="23">
        <f t="shared" si="0"/>
        <v>41424</v>
      </c>
    </row>
    <row r="7" spans="2:6" x14ac:dyDescent="0.2">
      <c r="B7" s="19" t="s">
        <v>12</v>
      </c>
      <c r="C7" s="23">
        <f t="shared" si="1"/>
        <v>41425</v>
      </c>
      <c r="D7" s="13">
        <v>15</v>
      </c>
      <c r="E7" s="13">
        <v>0</v>
      </c>
      <c r="F7" s="23">
        <f>C7+D7-1</f>
        <v>41439</v>
      </c>
    </row>
    <row r="8" spans="2:6" x14ac:dyDescent="0.2">
      <c r="B8" s="19" t="s">
        <v>0</v>
      </c>
      <c r="C8" s="23">
        <f t="shared" si="1"/>
        <v>41435</v>
      </c>
      <c r="D8" s="13">
        <v>24</v>
      </c>
      <c r="E8" s="13">
        <v>-5</v>
      </c>
      <c r="F8" s="23">
        <f t="shared" si="0"/>
        <v>41458</v>
      </c>
    </row>
    <row r="9" spans="2:6" x14ac:dyDescent="0.2">
      <c r="B9" s="19" t="s">
        <v>1</v>
      </c>
      <c r="C9" s="23">
        <f t="shared" si="1"/>
        <v>41463</v>
      </c>
      <c r="D9" s="13">
        <v>12</v>
      </c>
      <c r="E9" s="13">
        <v>4</v>
      </c>
      <c r="F9" s="23">
        <f t="shared" si="0"/>
        <v>41474</v>
      </c>
    </row>
    <row r="10" spans="2:6" x14ac:dyDescent="0.2">
      <c r="B10" s="19" t="s">
        <v>13</v>
      </c>
      <c r="C10" s="23">
        <f t="shared" si="1"/>
        <v>41472</v>
      </c>
      <c r="D10" s="13">
        <v>14</v>
      </c>
      <c r="E10" s="13">
        <v>-3</v>
      </c>
      <c r="F10" s="23">
        <f t="shared" si="0"/>
        <v>41485</v>
      </c>
    </row>
    <row r="11" spans="2:6" x14ac:dyDescent="0.2">
      <c r="B11" s="19" t="s">
        <v>14</v>
      </c>
      <c r="C11" s="23">
        <f t="shared" si="1"/>
        <v>41486</v>
      </c>
      <c r="D11" s="13">
        <v>4</v>
      </c>
      <c r="E11" s="13">
        <v>0</v>
      </c>
      <c r="F11" s="23">
        <f t="shared" si="0"/>
        <v>41489</v>
      </c>
    </row>
    <row r="12" spans="2:6" x14ac:dyDescent="0.2">
      <c r="B12" s="19" t="s">
        <v>15</v>
      </c>
      <c r="C12" s="23">
        <f t="shared" si="1"/>
        <v>41490</v>
      </c>
      <c r="D12" s="13">
        <v>10</v>
      </c>
      <c r="E12" s="13">
        <v>0</v>
      </c>
      <c r="F12" s="23">
        <f t="shared" si="0"/>
        <v>41499</v>
      </c>
    </row>
    <row r="13" spans="2:6" x14ac:dyDescent="0.2">
      <c r="B13" s="19" t="s">
        <v>16</v>
      </c>
      <c r="C13" s="23">
        <f t="shared" si="1"/>
        <v>41498</v>
      </c>
      <c r="D13" s="13">
        <v>12</v>
      </c>
      <c r="E13" s="13">
        <v>-2</v>
      </c>
      <c r="F13" s="23">
        <f t="shared" si="0"/>
        <v>41509</v>
      </c>
    </row>
    <row r="14" spans="2:6" x14ac:dyDescent="0.2">
      <c r="B14" s="19" t="s">
        <v>17</v>
      </c>
      <c r="C14" s="23">
        <f t="shared" si="1"/>
        <v>41510</v>
      </c>
      <c r="D14" s="13">
        <v>5</v>
      </c>
      <c r="E14" s="13">
        <v>0</v>
      </c>
      <c r="F14" s="23">
        <f t="shared" si="0"/>
        <v>41514</v>
      </c>
    </row>
    <row r="15" spans="2:6" x14ac:dyDescent="0.2">
      <c r="B15" s="19" t="s">
        <v>2</v>
      </c>
      <c r="C15" s="23">
        <f t="shared" si="1"/>
        <v>41515</v>
      </c>
      <c r="D15" s="13">
        <v>1</v>
      </c>
      <c r="E15" s="13">
        <v>0</v>
      </c>
      <c r="F15" s="25">
        <f t="shared" si="0"/>
        <v>41515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4"/>
  </sheetPr>
  <dimension ref="B1:F20"/>
  <sheetViews>
    <sheetView showGridLines="0" zoomScaleNormal="100" workbookViewId="0"/>
  </sheetViews>
  <sheetFormatPr defaultRowHeight="14.25" x14ac:dyDescent="0.2"/>
  <cols>
    <col min="1" max="1" width="6.42578125" style="53" customWidth="1"/>
    <col min="2" max="2" width="17.42578125" style="53" customWidth="1"/>
    <col min="3" max="6" width="11.28515625" style="53" customWidth="1"/>
    <col min="7" max="7" width="9.5703125" style="53" customWidth="1"/>
    <col min="8" max="8" width="10" style="53" bestFit="1" customWidth="1"/>
    <col min="9" max="16384" width="9.140625" style="53"/>
  </cols>
  <sheetData>
    <row r="1" spans="2:6" ht="18" x14ac:dyDescent="0.25">
      <c r="B1" s="16" t="s">
        <v>158</v>
      </c>
    </row>
    <row r="2" spans="2:6" ht="15" x14ac:dyDescent="0.25">
      <c r="B2" s="54"/>
    </row>
    <row r="3" spans="2:6" ht="15" x14ac:dyDescent="0.25">
      <c r="B3" s="67" t="s">
        <v>157</v>
      </c>
      <c r="C3" s="69" t="s">
        <v>156</v>
      </c>
      <c r="D3" s="70"/>
      <c r="E3" s="69" t="s">
        <v>155</v>
      </c>
      <c r="F3" s="70"/>
    </row>
    <row r="4" spans="2:6" ht="15" x14ac:dyDescent="0.25">
      <c r="B4" s="68"/>
      <c r="C4" s="21" t="s">
        <v>154</v>
      </c>
      <c r="D4" s="21" t="s">
        <v>153</v>
      </c>
      <c r="E4" s="21" t="s">
        <v>154</v>
      </c>
      <c r="F4" s="21" t="s">
        <v>153</v>
      </c>
    </row>
    <row r="5" spans="2:6" x14ac:dyDescent="0.2">
      <c r="B5" s="19" t="s">
        <v>152</v>
      </c>
      <c r="C5" s="39">
        <v>609</v>
      </c>
      <c r="D5" s="39">
        <v>576</v>
      </c>
      <c r="E5" s="39">
        <v>265</v>
      </c>
      <c r="F5" s="39">
        <v>252</v>
      </c>
    </row>
    <row r="6" spans="2:6" x14ac:dyDescent="0.2">
      <c r="B6" s="19" t="s">
        <v>151</v>
      </c>
      <c r="C6" s="39">
        <v>2783</v>
      </c>
      <c r="D6" s="39">
        <v>2633</v>
      </c>
      <c r="E6" s="39">
        <v>1167</v>
      </c>
      <c r="F6" s="39">
        <v>1109</v>
      </c>
    </row>
    <row r="7" spans="2:6" x14ac:dyDescent="0.2">
      <c r="B7" s="19" t="s">
        <v>150</v>
      </c>
      <c r="C7" s="39">
        <v>2361</v>
      </c>
      <c r="D7" s="39">
        <v>2243</v>
      </c>
      <c r="E7" s="39">
        <v>1042</v>
      </c>
      <c r="F7" s="39">
        <v>997</v>
      </c>
    </row>
    <row r="8" spans="2:6" x14ac:dyDescent="0.2">
      <c r="B8" s="19" t="s">
        <v>149</v>
      </c>
      <c r="C8" s="39">
        <v>2327</v>
      </c>
      <c r="D8" s="39">
        <v>2223</v>
      </c>
      <c r="E8" s="39">
        <v>1126</v>
      </c>
      <c r="F8" s="39">
        <v>1081</v>
      </c>
    </row>
    <row r="9" spans="2:6" x14ac:dyDescent="0.2">
      <c r="B9" s="19" t="s">
        <v>148</v>
      </c>
      <c r="C9" s="39">
        <v>3223</v>
      </c>
      <c r="D9" s="39">
        <v>3123</v>
      </c>
      <c r="E9" s="39">
        <v>1504</v>
      </c>
      <c r="F9" s="39">
        <v>1411</v>
      </c>
    </row>
    <row r="10" spans="2:6" x14ac:dyDescent="0.2">
      <c r="B10" s="19" t="s">
        <v>147</v>
      </c>
      <c r="C10" s="39">
        <v>4618</v>
      </c>
      <c r="D10" s="39">
        <v>4650</v>
      </c>
      <c r="E10" s="39">
        <v>1744</v>
      </c>
      <c r="F10" s="39">
        <v>1561</v>
      </c>
    </row>
    <row r="11" spans="2:6" x14ac:dyDescent="0.2">
      <c r="B11" s="19" t="s">
        <v>146</v>
      </c>
      <c r="C11" s="39">
        <v>4615</v>
      </c>
      <c r="D11" s="39">
        <v>4641</v>
      </c>
      <c r="E11" s="39">
        <v>1355</v>
      </c>
      <c r="F11" s="39">
        <v>1282</v>
      </c>
    </row>
    <row r="12" spans="2:6" x14ac:dyDescent="0.2">
      <c r="B12" s="19" t="s">
        <v>145</v>
      </c>
      <c r="C12" s="39">
        <v>4011</v>
      </c>
      <c r="D12" s="39">
        <v>4177</v>
      </c>
      <c r="E12" s="39">
        <v>1268</v>
      </c>
      <c r="F12" s="39">
        <v>1224</v>
      </c>
    </row>
    <row r="13" spans="2:6" x14ac:dyDescent="0.2">
      <c r="B13" s="19" t="s">
        <v>144</v>
      </c>
      <c r="C13" s="39">
        <v>3648</v>
      </c>
      <c r="D13" s="39">
        <v>3811</v>
      </c>
      <c r="E13" s="39">
        <v>1202</v>
      </c>
      <c r="F13" s="39">
        <v>1192</v>
      </c>
    </row>
    <row r="14" spans="2:6" x14ac:dyDescent="0.2">
      <c r="B14" s="19" t="s">
        <v>143</v>
      </c>
      <c r="C14" s="39">
        <v>3264</v>
      </c>
      <c r="D14" s="39">
        <v>3600</v>
      </c>
      <c r="E14" s="39">
        <v>1270</v>
      </c>
      <c r="F14" s="39">
        <v>1267</v>
      </c>
    </row>
    <row r="15" spans="2:6" x14ac:dyDescent="0.2">
      <c r="B15" s="19" t="s">
        <v>142</v>
      </c>
      <c r="C15" s="39">
        <v>3927</v>
      </c>
      <c r="D15" s="39">
        <v>4597</v>
      </c>
      <c r="E15" s="39">
        <v>1583</v>
      </c>
      <c r="F15" s="39">
        <v>1576</v>
      </c>
    </row>
    <row r="16" spans="2:6" x14ac:dyDescent="0.2">
      <c r="B16" s="19" t="s">
        <v>141</v>
      </c>
      <c r="C16" s="39">
        <v>3641</v>
      </c>
      <c r="D16" s="39">
        <v>4611</v>
      </c>
      <c r="E16" s="39">
        <v>1442</v>
      </c>
      <c r="F16" s="39">
        <v>1503</v>
      </c>
    </row>
    <row r="17" spans="2:6" x14ac:dyDescent="0.2">
      <c r="B17" s="19" t="s">
        <v>140</v>
      </c>
      <c r="C17" s="39">
        <v>3067</v>
      </c>
      <c r="D17" s="39">
        <v>4169</v>
      </c>
      <c r="E17" s="39">
        <v>1107</v>
      </c>
      <c r="F17" s="39">
        <v>1257</v>
      </c>
    </row>
    <row r="18" spans="2:6" x14ac:dyDescent="0.2">
      <c r="B18" s="19" t="s">
        <v>139</v>
      </c>
      <c r="C18" s="39">
        <v>1808</v>
      </c>
      <c r="D18" s="39">
        <v>2656</v>
      </c>
      <c r="E18" s="39">
        <v>568</v>
      </c>
      <c r="F18" s="39">
        <v>741</v>
      </c>
    </row>
    <row r="19" spans="2:6" x14ac:dyDescent="0.2">
      <c r="B19" s="19" t="s">
        <v>138</v>
      </c>
      <c r="C19" s="39">
        <v>1434</v>
      </c>
      <c r="D19" s="39">
        <v>2513</v>
      </c>
      <c r="E19" s="39">
        <v>576</v>
      </c>
      <c r="F19" s="39">
        <v>958</v>
      </c>
    </row>
    <row r="20" spans="2:6" x14ac:dyDescent="0.2">
      <c r="B20" s="19" t="s">
        <v>137</v>
      </c>
      <c r="C20" s="39">
        <v>2718</v>
      </c>
      <c r="D20" s="39">
        <v>6598</v>
      </c>
      <c r="E20" s="39">
        <v>1242</v>
      </c>
      <c r="F20" s="39">
        <v>2859</v>
      </c>
    </row>
  </sheetData>
  <mergeCells count="3">
    <mergeCell ref="B3:B4"/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4"/>
  </sheetPr>
  <dimension ref="B1:I16"/>
  <sheetViews>
    <sheetView showGridLines="0" zoomScaleNormal="100" workbookViewId="0"/>
  </sheetViews>
  <sheetFormatPr defaultRowHeight="14.25" x14ac:dyDescent="0.2"/>
  <cols>
    <col min="1" max="1" width="4.5703125" style="12" customWidth="1"/>
    <col min="2" max="2" width="12.140625" style="12" customWidth="1"/>
    <col min="3" max="3" width="11.140625" style="12" bestFit="1" customWidth="1"/>
    <col min="4" max="4" width="16" style="12" bestFit="1" customWidth="1"/>
    <col min="5" max="5" width="13.140625" style="12" bestFit="1" customWidth="1"/>
    <col min="6" max="7" width="9.42578125" style="12" bestFit="1" customWidth="1"/>
    <col min="8" max="9" width="10" style="12" bestFit="1" customWidth="1"/>
    <col min="10" max="16384" width="9.140625" style="12"/>
  </cols>
  <sheetData>
    <row r="1" spans="2:9" ht="18" x14ac:dyDescent="0.25">
      <c r="B1" s="16" t="s">
        <v>113</v>
      </c>
    </row>
    <row r="2" spans="2:9" ht="15" thickBot="1" x14ac:dyDescent="0.25"/>
    <row r="3" spans="2:9" ht="15.75" thickTop="1" x14ac:dyDescent="0.25">
      <c r="B3" s="26" t="s">
        <v>43</v>
      </c>
      <c r="C3" s="27" t="s">
        <v>114</v>
      </c>
      <c r="D3" s="28" t="s">
        <v>115</v>
      </c>
      <c r="E3" s="29" t="s">
        <v>116</v>
      </c>
      <c r="F3" s="29" t="s">
        <v>117</v>
      </c>
      <c r="G3" s="29" t="s">
        <v>118</v>
      </c>
      <c r="H3" s="29" t="s">
        <v>119</v>
      </c>
      <c r="I3" s="30" t="s">
        <v>120</v>
      </c>
    </row>
    <row r="4" spans="2:9" x14ac:dyDescent="0.2">
      <c r="B4" s="31" t="s">
        <v>121</v>
      </c>
      <c r="C4" s="32">
        <v>550</v>
      </c>
      <c r="D4" s="33">
        <f>C4</f>
        <v>550</v>
      </c>
      <c r="E4" s="19"/>
      <c r="F4" s="19"/>
      <c r="G4" s="19"/>
      <c r="H4" s="19"/>
      <c r="I4" s="34"/>
    </row>
    <row r="5" spans="2:9" x14ac:dyDescent="0.2">
      <c r="B5" s="31" t="s">
        <v>122</v>
      </c>
      <c r="C5" s="32">
        <v>-350</v>
      </c>
      <c r="D5" s="33"/>
      <c r="E5" s="19">
        <f>MAX(0,MIN(SUM(C$4:C4),SUM(C$4:C5)))+MIN(0,MAX(SUM(C$4:C4),SUM(C$4:C5)))</f>
        <v>200</v>
      </c>
      <c r="F5" s="19">
        <f>MAX(0,MIN(SUM(C$4:C5),C5))</f>
        <v>0</v>
      </c>
      <c r="G5" s="19">
        <f>-MAX(0,C5-F5)</f>
        <v>0</v>
      </c>
      <c r="H5" s="19">
        <f>MAX(0,I5-C5)</f>
        <v>350</v>
      </c>
      <c r="I5" s="34">
        <f>MIN(0,MAX(SUM(C$4:C5),C5))</f>
        <v>0</v>
      </c>
    </row>
    <row r="6" spans="2:9" x14ac:dyDescent="0.2">
      <c r="B6" s="31" t="s">
        <v>123</v>
      </c>
      <c r="C6" s="32">
        <v>-200</v>
      </c>
      <c r="D6" s="33"/>
      <c r="E6" s="19">
        <f>MAX(0,MIN(SUM(C$4:C5),SUM(C$4:C6)))+MIN(0,MAX(SUM(C$4:C5),SUM(C$4:C6)))</f>
        <v>0</v>
      </c>
      <c r="F6" s="19">
        <f>MAX(0,MIN(SUM(C$4:C6),C6))</f>
        <v>0</v>
      </c>
      <c r="G6" s="19">
        <f t="shared" ref="G6:G14" si="0">-MAX(0,C6-F6)</f>
        <v>0</v>
      </c>
      <c r="H6" s="19">
        <f t="shared" ref="H6:H14" si="1">MAX(0,I6-C6)</f>
        <v>200</v>
      </c>
      <c r="I6" s="34">
        <f>MIN(0,MAX(SUM(C$4:C6),C6))</f>
        <v>0</v>
      </c>
    </row>
    <row r="7" spans="2:9" x14ac:dyDescent="0.2">
      <c r="B7" s="31" t="s">
        <v>124</v>
      </c>
      <c r="C7" s="32">
        <v>-250</v>
      </c>
      <c r="D7" s="33"/>
      <c r="E7" s="19">
        <f>MAX(0,MIN(SUM(C$4:C6),SUM(C$4:C7)))+MIN(0,MAX(SUM(C$4:C6),SUM(C$4:C7)))</f>
        <v>0</v>
      </c>
      <c r="F7" s="19">
        <f>MAX(0,MIN(SUM(C$4:C7),C7))</f>
        <v>0</v>
      </c>
      <c r="G7" s="19">
        <f t="shared" si="0"/>
        <v>0</v>
      </c>
      <c r="H7" s="19">
        <f t="shared" si="1"/>
        <v>0</v>
      </c>
      <c r="I7" s="34">
        <f>MIN(0,MAX(SUM(C$4:C7),C7))</f>
        <v>-250</v>
      </c>
    </row>
    <row r="8" spans="2:9" x14ac:dyDescent="0.2">
      <c r="B8" s="31" t="s">
        <v>48</v>
      </c>
      <c r="C8" s="32">
        <v>150</v>
      </c>
      <c r="D8" s="33"/>
      <c r="E8" s="19">
        <f>MAX(0,MIN(SUM(C$4:C7),SUM(C$4:C8)))+MIN(0,MAX(SUM(C$4:C7),SUM(C$4:C8)))</f>
        <v>-100</v>
      </c>
      <c r="F8" s="19">
        <f>MAX(0,MIN(SUM(C$4:C8),C8))</f>
        <v>0</v>
      </c>
      <c r="G8" s="19">
        <f t="shared" si="0"/>
        <v>-150</v>
      </c>
      <c r="H8" s="19">
        <f t="shared" si="1"/>
        <v>0</v>
      </c>
      <c r="I8" s="34">
        <f>MIN(0,MAX(SUM(C$4:C8),C8))</f>
        <v>0</v>
      </c>
    </row>
    <row r="9" spans="2:9" x14ac:dyDescent="0.2">
      <c r="B9" s="31" t="s">
        <v>125</v>
      </c>
      <c r="C9" s="32">
        <v>-100</v>
      </c>
      <c r="D9" s="33"/>
      <c r="E9" s="19">
        <f>MAX(0,MIN(SUM(C$4:C8),SUM(C$4:C9)))+MIN(0,MAX(SUM(C$4:C8),SUM(C$4:C9)))</f>
        <v>-100</v>
      </c>
      <c r="F9" s="19">
        <f>MAX(0,MIN(SUM(C$4:C9),C9))</f>
        <v>0</v>
      </c>
      <c r="G9" s="19">
        <f t="shared" si="0"/>
        <v>0</v>
      </c>
      <c r="H9" s="19">
        <f t="shared" si="1"/>
        <v>0</v>
      </c>
      <c r="I9" s="34">
        <f>MIN(0,MAX(SUM(C$4:C9),C9))</f>
        <v>-100</v>
      </c>
    </row>
    <row r="10" spans="2:9" x14ac:dyDescent="0.2">
      <c r="B10" s="31" t="s">
        <v>126</v>
      </c>
      <c r="C10" s="32">
        <v>300</v>
      </c>
      <c r="D10" s="33"/>
      <c r="E10" s="19">
        <f>MAX(0,MIN(SUM(C$4:C9),SUM(C$4:C10)))+MIN(0,MAX(SUM(C$4:C9),SUM(C$4:C10)))</f>
        <v>0</v>
      </c>
      <c r="F10" s="19">
        <f>MAX(0,MIN(SUM(C$4:C10),C10))</f>
        <v>100</v>
      </c>
      <c r="G10" s="19">
        <f t="shared" si="0"/>
        <v>-200</v>
      </c>
      <c r="H10" s="19">
        <f t="shared" si="1"/>
        <v>0</v>
      </c>
      <c r="I10" s="34">
        <f>MIN(0,MAX(SUM(C$4:C10),C10))</f>
        <v>0</v>
      </c>
    </row>
    <row r="11" spans="2:9" x14ac:dyDescent="0.2">
      <c r="B11" s="31" t="s">
        <v>127</v>
      </c>
      <c r="C11" s="32">
        <v>200</v>
      </c>
      <c r="D11" s="33"/>
      <c r="E11" s="19">
        <f>MAX(0,MIN(SUM(C$4:C10),SUM(C$4:C11)))+MIN(0,MAX(SUM(C$4:C10),SUM(C$4:C11)))</f>
        <v>100</v>
      </c>
      <c r="F11" s="19">
        <f>MAX(0,MIN(SUM(C$4:C11),C11))</f>
        <v>200</v>
      </c>
      <c r="G11" s="19">
        <f t="shared" si="0"/>
        <v>0</v>
      </c>
      <c r="H11" s="19">
        <f t="shared" si="1"/>
        <v>0</v>
      </c>
      <c r="I11" s="34">
        <f>MIN(0,MAX(SUM(C$4:C11),C11))</f>
        <v>0</v>
      </c>
    </row>
    <row r="12" spans="2:9" x14ac:dyDescent="0.2">
      <c r="B12" s="31" t="s">
        <v>128</v>
      </c>
      <c r="C12" s="32">
        <v>50</v>
      </c>
      <c r="D12" s="33"/>
      <c r="E12" s="19">
        <f>MAX(0,MIN(SUM(C$4:C11),SUM(C$4:C12)))+MIN(0,MAX(SUM(C$4:C11),SUM(C$4:C12)))</f>
        <v>300</v>
      </c>
      <c r="F12" s="19">
        <f>MAX(0,MIN(SUM(C$4:C12),C12))</f>
        <v>50</v>
      </c>
      <c r="G12" s="19">
        <f t="shared" si="0"/>
        <v>0</v>
      </c>
      <c r="H12" s="19">
        <f t="shared" si="1"/>
        <v>0</v>
      </c>
      <c r="I12" s="34">
        <f>MIN(0,MAX(SUM(C$4:C12),C12))</f>
        <v>0</v>
      </c>
    </row>
    <row r="13" spans="2:9" x14ac:dyDescent="0.2">
      <c r="B13" s="31" t="s">
        <v>129</v>
      </c>
      <c r="C13" s="32">
        <v>-150</v>
      </c>
      <c r="D13" s="33"/>
      <c r="E13" s="19">
        <f>MAX(0,MIN(SUM(C$4:C12),SUM(C$4:C13)))+MIN(0,MAX(SUM(C$4:C12),SUM(C$4:C13)))</f>
        <v>200</v>
      </c>
      <c r="F13" s="19">
        <f>MAX(0,MIN(SUM(C$4:C13),C13))</f>
        <v>0</v>
      </c>
      <c r="G13" s="19">
        <f t="shared" si="0"/>
        <v>0</v>
      </c>
      <c r="H13" s="19">
        <f t="shared" si="1"/>
        <v>150</v>
      </c>
      <c r="I13" s="34">
        <f>MIN(0,MAX(SUM(C$4:C13),C13))</f>
        <v>0</v>
      </c>
    </row>
    <row r="14" spans="2:9" x14ac:dyDescent="0.2">
      <c r="B14" s="31" t="s">
        <v>130</v>
      </c>
      <c r="C14" s="32">
        <v>100</v>
      </c>
      <c r="D14" s="33"/>
      <c r="E14" s="19">
        <f>MAX(0,MIN(SUM(C$4:C13),SUM(C$4:C14)))+MIN(0,MAX(SUM(C$4:C13),SUM(C$4:C14)))</f>
        <v>200</v>
      </c>
      <c r="F14" s="19">
        <f>MAX(0,MIN(SUM(C$4:C14),C14))</f>
        <v>100</v>
      </c>
      <c r="G14" s="19">
        <f t="shared" si="0"/>
        <v>0</v>
      </c>
      <c r="H14" s="19">
        <f t="shared" si="1"/>
        <v>0</v>
      </c>
      <c r="I14" s="34">
        <f>MIN(0,MAX(SUM(C$4:C14),C14))</f>
        <v>0</v>
      </c>
    </row>
    <row r="15" spans="2:9" ht="15" thickBot="1" x14ac:dyDescent="0.25">
      <c r="B15" s="35" t="s">
        <v>131</v>
      </c>
      <c r="C15" s="32"/>
      <c r="D15" s="36">
        <f>SUM(C4:C14)</f>
        <v>300</v>
      </c>
      <c r="E15" s="37"/>
      <c r="F15" s="37"/>
      <c r="G15" s="37"/>
      <c r="H15" s="37"/>
      <c r="I15" s="38"/>
    </row>
    <row r="16" spans="2:9" ht="15" thickTop="1" x14ac:dyDescent="0.2"/>
  </sheetData>
  <pageMargins left="0.7" right="0.7" top="0.75" bottom="0.75" header="0.3" footer="0.3"/>
  <ignoredErrors>
    <ignoredError sqref="E5:I1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B1:E15"/>
  <sheetViews>
    <sheetView showGridLines="0" workbookViewId="0">
      <selection activeCell="C16" sqref="C16"/>
    </sheetView>
  </sheetViews>
  <sheetFormatPr defaultRowHeight="15" x14ac:dyDescent="0.25"/>
  <cols>
    <col min="1" max="1" width="4.28515625" customWidth="1"/>
    <col min="2" max="2" width="13.85546875" customWidth="1"/>
    <col min="3" max="3" width="15" bestFit="1" customWidth="1"/>
    <col min="4" max="4" width="16.42578125" bestFit="1" customWidth="1"/>
    <col min="5" max="5" width="31" bestFit="1" customWidth="1"/>
  </cols>
  <sheetData>
    <row r="1" spans="2:5" ht="26.25" x14ac:dyDescent="0.4">
      <c r="B1" s="4" t="s">
        <v>111</v>
      </c>
    </row>
    <row r="2" spans="2:5" x14ac:dyDescent="0.25">
      <c r="B2" s="1"/>
    </row>
    <row r="3" spans="2:5" x14ac:dyDescent="0.25">
      <c r="B3" s="3" t="s">
        <v>95</v>
      </c>
      <c r="C3" s="3" t="s">
        <v>98</v>
      </c>
      <c r="D3" s="3" t="s">
        <v>96</v>
      </c>
      <c r="E3" s="3" t="s">
        <v>97</v>
      </c>
    </row>
    <row r="4" spans="2:5" x14ac:dyDescent="0.25">
      <c r="B4" s="2" t="s">
        <v>99</v>
      </c>
      <c r="C4" s="2">
        <v>500</v>
      </c>
      <c r="D4" s="9">
        <f t="shared" ref="D4:D15" si="0">C4/SUM($C$4:$C$15)</f>
        <v>0.21978021978021978</v>
      </c>
      <c r="E4" s="10">
        <f>D4</f>
        <v>0.21978021978021978</v>
      </c>
    </row>
    <row r="5" spans="2:5" x14ac:dyDescent="0.25">
      <c r="B5" s="2" t="s">
        <v>100</v>
      </c>
      <c r="C5" s="2">
        <v>400</v>
      </c>
      <c r="D5" s="9">
        <f t="shared" si="0"/>
        <v>0.17582417582417584</v>
      </c>
      <c r="E5" s="10">
        <f t="shared" ref="E5:E15" si="1">E4+D5</f>
        <v>0.39560439560439564</v>
      </c>
    </row>
    <row r="6" spans="2:5" x14ac:dyDescent="0.25">
      <c r="B6" s="2" t="s">
        <v>101</v>
      </c>
      <c r="C6" s="2">
        <v>300</v>
      </c>
      <c r="D6" s="9">
        <f t="shared" si="0"/>
        <v>0.13186813186813187</v>
      </c>
      <c r="E6" s="10">
        <f t="shared" si="1"/>
        <v>0.52747252747252749</v>
      </c>
    </row>
    <row r="7" spans="2:5" x14ac:dyDescent="0.25">
      <c r="B7" s="2" t="s">
        <v>102</v>
      </c>
      <c r="C7" s="2">
        <v>215</v>
      </c>
      <c r="D7" s="9">
        <f t="shared" si="0"/>
        <v>9.4505494505494503E-2</v>
      </c>
      <c r="E7" s="10">
        <f t="shared" si="1"/>
        <v>0.62197802197802199</v>
      </c>
    </row>
    <row r="8" spans="2:5" x14ac:dyDescent="0.25">
      <c r="B8" s="2" t="s">
        <v>103</v>
      </c>
      <c r="C8" s="2">
        <v>200</v>
      </c>
      <c r="D8" s="9">
        <f t="shared" si="0"/>
        <v>8.7912087912087919E-2</v>
      </c>
      <c r="E8" s="10">
        <f t="shared" si="1"/>
        <v>0.70989010989010992</v>
      </c>
    </row>
    <row r="9" spans="2:5" x14ac:dyDescent="0.25">
      <c r="B9" s="2" t="s">
        <v>104</v>
      </c>
      <c r="C9" s="2">
        <v>185</v>
      </c>
      <c r="D9" s="9">
        <f t="shared" si="0"/>
        <v>8.1318681318681321E-2</v>
      </c>
      <c r="E9" s="10">
        <f t="shared" si="1"/>
        <v>0.79120879120879128</v>
      </c>
    </row>
    <row r="10" spans="2:5" x14ac:dyDescent="0.25">
      <c r="B10" s="2" t="s">
        <v>105</v>
      </c>
      <c r="C10" s="2">
        <v>125</v>
      </c>
      <c r="D10" s="9">
        <f t="shared" si="0"/>
        <v>5.4945054945054944E-2</v>
      </c>
      <c r="E10" s="10">
        <f t="shared" si="1"/>
        <v>0.84615384615384626</v>
      </c>
    </row>
    <row r="11" spans="2:5" x14ac:dyDescent="0.25">
      <c r="B11" s="2" t="s">
        <v>106</v>
      </c>
      <c r="C11" s="2">
        <v>110</v>
      </c>
      <c r="D11" s="9">
        <f t="shared" si="0"/>
        <v>4.8351648351648353E-2</v>
      </c>
      <c r="E11" s="10">
        <f t="shared" si="1"/>
        <v>0.89450549450549466</v>
      </c>
    </row>
    <row r="12" spans="2:5" x14ac:dyDescent="0.25">
      <c r="B12" s="2" t="s">
        <v>107</v>
      </c>
      <c r="C12" s="2">
        <v>100</v>
      </c>
      <c r="D12" s="9">
        <f t="shared" si="0"/>
        <v>4.3956043956043959E-2</v>
      </c>
      <c r="E12" s="10">
        <f t="shared" si="1"/>
        <v>0.93846153846153857</v>
      </c>
    </row>
    <row r="13" spans="2:5" x14ac:dyDescent="0.25">
      <c r="B13" s="2" t="s">
        <v>108</v>
      </c>
      <c r="C13" s="2">
        <v>70</v>
      </c>
      <c r="D13" s="9">
        <f t="shared" si="0"/>
        <v>3.0769230769230771E-2</v>
      </c>
      <c r="E13" s="10">
        <f t="shared" si="1"/>
        <v>0.96923076923076934</v>
      </c>
    </row>
    <row r="14" spans="2:5" x14ac:dyDescent="0.25">
      <c r="B14" s="2" t="s">
        <v>109</v>
      </c>
      <c r="C14" s="2">
        <v>45</v>
      </c>
      <c r="D14" s="9">
        <f t="shared" si="0"/>
        <v>1.9780219780219779E-2</v>
      </c>
      <c r="E14" s="10">
        <f t="shared" si="1"/>
        <v>0.98901098901098916</v>
      </c>
    </row>
    <row r="15" spans="2:5" x14ac:dyDescent="0.25">
      <c r="B15" s="2" t="s">
        <v>110</v>
      </c>
      <c r="C15" s="2">
        <v>25</v>
      </c>
      <c r="D15" s="9">
        <f t="shared" si="0"/>
        <v>1.098901098901099E-2</v>
      </c>
      <c r="E15" s="10">
        <f t="shared" si="1"/>
        <v>1.0000000000000002</v>
      </c>
    </row>
  </sheetData>
  <sortState ref="B4:E15">
    <sortCondition descending="1" ref="C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B1:G20"/>
  <sheetViews>
    <sheetView showGridLines="0" workbookViewId="0">
      <selection activeCell="F14" sqref="F14"/>
    </sheetView>
  </sheetViews>
  <sheetFormatPr defaultRowHeight="15" x14ac:dyDescent="0.25"/>
  <cols>
    <col min="1" max="1" width="3.42578125" customWidth="1"/>
    <col min="2" max="2" width="20.140625" customWidth="1"/>
    <col min="3" max="3" width="7.28515625" bestFit="1" customWidth="1"/>
    <col min="4" max="4" width="26.140625" bestFit="1" customWidth="1"/>
    <col min="6" max="6" width="16.5703125" bestFit="1" customWidth="1"/>
    <col min="7" max="7" width="14.140625" bestFit="1" customWidth="1"/>
  </cols>
  <sheetData>
    <row r="1" spans="2:7" ht="26.25" x14ac:dyDescent="0.4">
      <c r="B1" s="4" t="s">
        <v>89</v>
      </c>
    </row>
    <row r="3" spans="2:7" x14ac:dyDescent="0.25">
      <c r="B3" s="8" t="s">
        <v>4</v>
      </c>
      <c r="C3" s="2">
        <v>0</v>
      </c>
      <c r="F3" s="8" t="s">
        <v>75</v>
      </c>
      <c r="G3" s="2" t="s">
        <v>88</v>
      </c>
    </row>
    <row r="4" spans="2:7" x14ac:dyDescent="0.25">
      <c r="B4" s="8" t="s">
        <v>70</v>
      </c>
      <c r="C4" s="2">
        <v>15</v>
      </c>
      <c r="D4" t="s">
        <v>84</v>
      </c>
      <c r="F4" s="8" t="s">
        <v>76</v>
      </c>
      <c r="G4" s="2">
        <f>VLOOKUP(G3,$B$10:$C$17,2,0)</f>
        <v>15</v>
      </c>
    </row>
    <row r="5" spans="2:7" x14ac:dyDescent="0.25">
      <c r="B5" s="8" t="s">
        <v>71</v>
      </c>
      <c r="C5" s="2">
        <v>45</v>
      </c>
      <c r="D5" t="s">
        <v>78</v>
      </c>
      <c r="F5" s="8" t="s">
        <v>74</v>
      </c>
      <c r="G5" s="2">
        <v>1</v>
      </c>
    </row>
    <row r="6" spans="2:7" x14ac:dyDescent="0.25">
      <c r="B6" s="8" t="s">
        <v>72</v>
      </c>
      <c r="C6" s="2">
        <v>40</v>
      </c>
      <c r="D6" t="s">
        <v>79</v>
      </c>
      <c r="F6" s="8" t="s">
        <v>73</v>
      </c>
      <c r="G6" s="2">
        <f>C7*2-(G4+G5)</f>
        <v>184</v>
      </c>
    </row>
    <row r="7" spans="2:7" x14ac:dyDescent="0.25">
      <c r="B7" s="8" t="s">
        <v>73</v>
      </c>
      <c r="C7" s="2">
        <f>SUM(C3:C6)</f>
        <v>100</v>
      </c>
    </row>
    <row r="9" spans="2:7" x14ac:dyDescent="0.25">
      <c r="B9" s="6" t="s">
        <v>75</v>
      </c>
      <c r="C9" s="6" t="s">
        <v>77</v>
      </c>
    </row>
    <row r="10" spans="2:7" x14ac:dyDescent="0.25">
      <c r="B10" s="5" t="s">
        <v>86</v>
      </c>
      <c r="C10" s="5">
        <v>5</v>
      </c>
    </row>
    <row r="11" spans="2:7" x14ac:dyDescent="0.25">
      <c r="B11" s="5" t="s">
        <v>88</v>
      </c>
      <c r="C11" s="5">
        <v>15</v>
      </c>
    </row>
    <row r="12" spans="2:7" x14ac:dyDescent="0.25">
      <c r="B12" s="5" t="s">
        <v>85</v>
      </c>
      <c r="C12" s="5">
        <v>35</v>
      </c>
    </row>
    <row r="13" spans="2:7" x14ac:dyDescent="0.25">
      <c r="B13" s="5" t="s">
        <v>80</v>
      </c>
      <c r="C13" s="5">
        <v>20</v>
      </c>
    </row>
    <row r="14" spans="2:7" x14ac:dyDescent="0.25">
      <c r="B14" s="5" t="s">
        <v>81</v>
      </c>
      <c r="C14" s="5">
        <v>18</v>
      </c>
    </row>
    <row r="15" spans="2:7" x14ac:dyDescent="0.25">
      <c r="B15" s="5" t="s">
        <v>87</v>
      </c>
      <c r="C15" s="5">
        <v>8</v>
      </c>
    </row>
    <row r="16" spans="2:7" x14ac:dyDescent="0.25">
      <c r="B16" s="5" t="s">
        <v>82</v>
      </c>
      <c r="C16" s="5">
        <v>18</v>
      </c>
    </row>
    <row r="17" spans="2:3" x14ac:dyDescent="0.25">
      <c r="B17" s="5" t="s">
        <v>83</v>
      </c>
      <c r="C17" s="5">
        <v>45</v>
      </c>
    </row>
    <row r="19" spans="2:3" x14ac:dyDescent="0.25">
      <c r="B19" t="str">
        <f>"Количество товара "&amp;G3&amp;" на складе"</f>
        <v>Количество товара Телевизор 22" на складе</v>
      </c>
    </row>
    <row r="20" spans="2:3" x14ac:dyDescent="0.25">
      <c r="B20" s="7"/>
      <c r="C20" s="7"/>
    </row>
  </sheetData>
  <dataValidations count="1">
    <dataValidation type="list" allowBlank="1" showInputMessage="1" showErrorMessage="1" sqref="B20:C20 G3">
      <formula1>$B$10:$B$17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4"/>
  </sheetPr>
  <dimension ref="B1:I8"/>
  <sheetViews>
    <sheetView showGridLines="0" workbookViewId="0"/>
  </sheetViews>
  <sheetFormatPr defaultRowHeight="14.25" x14ac:dyDescent="0.2"/>
  <cols>
    <col min="1" max="1" width="4.5703125" style="12" customWidth="1"/>
    <col min="2" max="2" width="14.42578125" style="12" customWidth="1"/>
    <col min="3" max="3" width="13.140625" style="12" customWidth="1"/>
    <col min="4" max="4" width="11.140625" style="12" bestFit="1" customWidth="1"/>
    <col min="5" max="5" width="10.140625" style="12" bestFit="1" customWidth="1"/>
    <col min="6" max="6" width="8.140625" style="12" customWidth="1"/>
    <col min="7" max="16384" width="9.140625" style="12"/>
  </cols>
  <sheetData>
    <row r="1" spans="2:9" ht="18" x14ac:dyDescent="0.25">
      <c r="B1" s="16" t="s">
        <v>159</v>
      </c>
    </row>
    <row r="3" spans="2:9" ht="15" x14ac:dyDescent="0.25">
      <c r="B3" s="21" t="s">
        <v>36</v>
      </c>
      <c r="C3" s="21" t="s">
        <v>160</v>
      </c>
      <c r="D3" s="21" t="s">
        <v>161</v>
      </c>
      <c r="E3" s="21" t="s">
        <v>162</v>
      </c>
      <c r="F3" s="21" t="s">
        <v>163</v>
      </c>
      <c r="G3" s="21" t="s">
        <v>164</v>
      </c>
      <c r="H3" s="21" t="s">
        <v>165</v>
      </c>
      <c r="I3" s="21" t="s">
        <v>166</v>
      </c>
    </row>
    <row r="4" spans="2:9" x14ac:dyDescent="0.2">
      <c r="B4" s="19" t="s">
        <v>65</v>
      </c>
      <c r="C4" s="39">
        <v>75</v>
      </c>
      <c r="D4" s="39">
        <v>60</v>
      </c>
      <c r="E4" s="39">
        <f>SUM(F4:I4)</f>
        <v>65</v>
      </c>
      <c r="F4" s="19">
        <v>10</v>
      </c>
      <c r="G4" s="39">
        <v>15</v>
      </c>
      <c r="H4" s="39">
        <v>12</v>
      </c>
      <c r="I4" s="39">
        <v>28</v>
      </c>
    </row>
    <row r="5" spans="2:9" x14ac:dyDescent="0.2">
      <c r="B5" s="19" t="s">
        <v>66</v>
      </c>
      <c r="C5" s="39">
        <v>45</v>
      </c>
      <c r="D5" s="39">
        <v>30</v>
      </c>
      <c r="E5" s="39">
        <f t="shared" ref="E5:E8" si="0">SUM(F5:I5)</f>
        <v>33</v>
      </c>
      <c r="F5" s="19">
        <v>9</v>
      </c>
      <c r="G5" s="39">
        <v>9</v>
      </c>
      <c r="H5" s="39">
        <v>7</v>
      </c>
      <c r="I5" s="39">
        <v>8</v>
      </c>
    </row>
    <row r="6" spans="2:9" x14ac:dyDescent="0.2">
      <c r="B6" s="19" t="s">
        <v>167</v>
      </c>
      <c r="C6" s="39">
        <v>100</v>
      </c>
      <c r="D6" s="39">
        <v>80</v>
      </c>
      <c r="E6" s="39">
        <f t="shared" si="0"/>
        <v>65</v>
      </c>
      <c r="F6" s="19">
        <v>22</v>
      </c>
      <c r="G6" s="39">
        <v>18</v>
      </c>
      <c r="H6" s="39">
        <v>14</v>
      </c>
      <c r="I6" s="39">
        <v>11</v>
      </c>
    </row>
    <row r="7" spans="2:9" x14ac:dyDescent="0.2">
      <c r="B7" s="19" t="s">
        <v>67</v>
      </c>
      <c r="C7" s="39">
        <v>60</v>
      </c>
      <c r="D7" s="39">
        <v>50</v>
      </c>
      <c r="E7" s="39">
        <f t="shared" si="0"/>
        <v>39</v>
      </c>
      <c r="F7" s="19">
        <v>16</v>
      </c>
      <c r="G7" s="39">
        <v>5</v>
      </c>
      <c r="H7" s="39">
        <v>8</v>
      </c>
      <c r="I7" s="39">
        <v>10</v>
      </c>
    </row>
    <row r="8" spans="2:9" x14ac:dyDescent="0.2">
      <c r="B8" s="19" t="s">
        <v>64</v>
      </c>
      <c r="C8" s="39">
        <v>45</v>
      </c>
      <c r="D8" s="39">
        <v>30</v>
      </c>
      <c r="E8" s="39">
        <f t="shared" si="0"/>
        <v>26</v>
      </c>
      <c r="F8" s="19">
        <v>7</v>
      </c>
      <c r="G8" s="39">
        <v>8</v>
      </c>
      <c r="H8" s="39">
        <v>6</v>
      </c>
      <c r="I8" s="3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2">
    <tabColor theme="4"/>
  </sheetPr>
  <dimension ref="A1:M142"/>
  <sheetViews>
    <sheetView showGridLines="0" zoomScaleNormal="100" workbookViewId="0">
      <selection activeCell="R24" sqref="R24"/>
    </sheetView>
  </sheetViews>
  <sheetFormatPr defaultRowHeight="14.25" x14ac:dyDescent="0.2"/>
  <cols>
    <col min="1" max="1" width="9.7109375" style="12" bestFit="1" customWidth="1"/>
    <col min="2" max="2" width="13.42578125" style="12" customWidth="1"/>
    <col min="3" max="3" width="12.5703125" style="12" bestFit="1" customWidth="1"/>
    <col min="4" max="16384" width="9.140625" style="12"/>
  </cols>
  <sheetData>
    <row r="1" spans="1:13" s="17" customFormat="1" ht="18" x14ac:dyDescent="0.25">
      <c r="B1" s="16" t="s">
        <v>63</v>
      </c>
    </row>
    <row r="2" spans="1:13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9.5" hidden="1" customHeight="1" x14ac:dyDescent="0.25">
      <c r="B3" s="50" t="s">
        <v>61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hidden="1" x14ac:dyDescent="0.25">
      <c r="B4" s="48" t="s">
        <v>68</v>
      </c>
      <c r="C4" s="48">
        <v>2003</v>
      </c>
      <c r="D4" s="48">
        <v>2004</v>
      </c>
      <c r="E4" s="48">
        <v>2005</v>
      </c>
      <c r="F4" s="48">
        <v>2006</v>
      </c>
      <c r="G4" s="48">
        <v>2007</v>
      </c>
      <c r="H4" s="48">
        <v>2008</v>
      </c>
      <c r="I4" s="48">
        <v>2009</v>
      </c>
      <c r="J4" s="48">
        <v>2010</v>
      </c>
      <c r="K4" s="48">
        <v>2011</v>
      </c>
      <c r="L4" s="48">
        <v>2012</v>
      </c>
    </row>
    <row r="5" spans="1:13" hidden="1" x14ac:dyDescent="0.2">
      <c r="B5" s="49" t="s">
        <v>64</v>
      </c>
      <c r="C5" s="49">
        <v>450354</v>
      </c>
      <c r="D5" s="49">
        <v>391234</v>
      </c>
      <c r="E5" s="49">
        <v>350005</v>
      </c>
      <c r="F5" s="49">
        <v>425783</v>
      </c>
      <c r="G5" s="49">
        <v>361247</v>
      </c>
      <c r="H5" s="49">
        <v>360912</v>
      </c>
      <c r="I5" s="49">
        <v>443488</v>
      </c>
      <c r="J5" s="49">
        <v>459039</v>
      </c>
      <c r="K5" s="49">
        <v>476011</v>
      </c>
      <c r="L5" s="49">
        <v>499027</v>
      </c>
    </row>
    <row r="6" spans="1:13" hidden="1" x14ac:dyDescent="0.2">
      <c r="B6" s="49" t="s">
        <v>65</v>
      </c>
      <c r="C6" s="49">
        <v>147403</v>
      </c>
      <c r="D6" s="49">
        <v>166551</v>
      </c>
      <c r="E6" s="49">
        <v>180077</v>
      </c>
      <c r="F6" s="49">
        <v>228770</v>
      </c>
      <c r="G6" s="49">
        <v>201091</v>
      </c>
      <c r="H6" s="49">
        <v>228321</v>
      </c>
      <c r="I6" s="49">
        <v>271169</v>
      </c>
      <c r="J6" s="49">
        <v>243782</v>
      </c>
      <c r="K6" s="49">
        <v>223967</v>
      </c>
      <c r="L6" s="49">
        <v>243194</v>
      </c>
    </row>
    <row r="7" spans="1:13" hidden="1" x14ac:dyDescent="0.2">
      <c r="B7" s="49" t="s">
        <v>66</v>
      </c>
      <c r="C7" s="49">
        <v>249347</v>
      </c>
      <c r="D7" s="49">
        <v>266807</v>
      </c>
      <c r="E7" s="49">
        <v>171380</v>
      </c>
      <c r="F7" s="49">
        <v>297903</v>
      </c>
      <c r="G7" s="49">
        <v>250682</v>
      </c>
      <c r="H7" s="49">
        <v>345643</v>
      </c>
      <c r="I7" s="49">
        <v>227065</v>
      </c>
      <c r="J7" s="49">
        <v>176991</v>
      </c>
      <c r="K7" s="49">
        <v>362510</v>
      </c>
      <c r="L7" s="49">
        <v>330695</v>
      </c>
    </row>
    <row r="8" spans="1:13" hidden="1" x14ac:dyDescent="0.2">
      <c r="B8" s="49" t="s">
        <v>67</v>
      </c>
      <c r="C8" s="49">
        <v>246274</v>
      </c>
      <c r="D8" s="49">
        <v>257540</v>
      </c>
      <c r="E8" s="49">
        <v>282667</v>
      </c>
      <c r="F8" s="49">
        <v>292438</v>
      </c>
      <c r="G8" s="49">
        <v>284924</v>
      </c>
      <c r="H8" s="49">
        <v>302225</v>
      </c>
      <c r="I8" s="49">
        <v>284682</v>
      </c>
      <c r="J8" s="49">
        <v>281392</v>
      </c>
      <c r="K8" s="49">
        <v>322958</v>
      </c>
      <c r="L8" s="49">
        <v>330485</v>
      </c>
    </row>
    <row r="9" spans="1:13" s="11" customFormat="1" hidden="1" x14ac:dyDescent="0.2">
      <c r="A9" s="80"/>
    </row>
    <row r="10" spans="1:13" s="11" customFormat="1" ht="15.75" hidden="1" x14ac:dyDescent="0.25">
      <c r="A10" s="80"/>
      <c r="B10" s="51" t="s">
        <v>62</v>
      </c>
    </row>
    <row r="11" spans="1:13" ht="15" hidden="1" x14ac:dyDescent="0.25">
      <c r="A11" s="80"/>
      <c r="B11" s="21" t="s">
        <v>68</v>
      </c>
      <c r="C11" s="21">
        <v>2003</v>
      </c>
      <c r="D11" s="21">
        <v>2004</v>
      </c>
      <c r="E11" s="21">
        <v>2005</v>
      </c>
      <c r="F11" s="21">
        <v>2006</v>
      </c>
      <c r="G11" s="21">
        <v>2007</v>
      </c>
      <c r="H11" s="21">
        <v>2008</v>
      </c>
      <c r="I11" s="21">
        <v>2009</v>
      </c>
      <c r="J11" s="21">
        <v>2010</v>
      </c>
      <c r="K11" s="21">
        <v>2011</v>
      </c>
      <c r="L11" s="21">
        <v>2012</v>
      </c>
    </row>
    <row r="12" spans="1:13" hidden="1" x14ac:dyDescent="0.2">
      <c r="A12" s="80" t="b">
        <v>1</v>
      </c>
      <c r="B12" s="19" t="s">
        <v>64</v>
      </c>
      <c r="C12" s="39">
        <f>IF($A12,C5,"")</f>
        <v>450354</v>
      </c>
      <c r="D12" s="39">
        <f t="shared" ref="D12:L12" si="0">IF($A12,D5,"")</f>
        <v>391234</v>
      </c>
      <c r="E12" s="39">
        <f t="shared" si="0"/>
        <v>350005</v>
      </c>
      <c r="F12" s="39">
        <f t="shared" si="0"/>
        <v>425783</v>
      </c>
      <c r="G12" s="39">
        <f t="shared" si="0"/>
        <v>361247</v>
      </c>
      <c r="H12" s="39">
        <f t="shared" si="0"/>
        <v>360912</v>
      </c>
      <c r="I12" s="39">
        <f t="shared" si="0"/>
        <v>443488</v>
      </c>
      <c r="J12" s="39">
        <f t="shared" si="0"/>
        <v>459039</v>
      </c>
      <c r="K12" s="39">
        <f t="shared" si="0"/>
        <v>476011</v>
      </c>
      <c r="L12" s="39">
        <f t="shared" si="0"/>
        <v>499027</v>
      </c>
    </row>
    <row r="13" spans="1:13" hidden="1" x14ac:dyDescent="0.2">
      <c r="A13" s="80" t="b">
        <v>1</v>
      </c>
      <c r="B13" s="19" t="str">
        <f t="shared" ref="B13:B15" si="1">B6</f>
        <v>Север</v>
      </c>
      <c r="C13" s="39">
        <f t="shared" ref="C13:L15" si="2">IF($A13,C6,"")</f>
        <v>147403</v>
      </c>
      <c r="D13" s="39">
        <f t="shared" si="2"/>
        <v>166551</v>
      </c>
      <c r="E13" s="39">
        <f t="shared" si="2"/>
        <v>180077</v>
      </c>
      <c r="F13" s="39">
        <f t="shared" si="2"/>
        <v>228770</v>
      </c>
      <c r="G13" s="39">
        <f t="shared" si="2"/>
        <v>201091</v>
      </c>
      <c r="H13" s="39">
        <f t="shared" si="2"/>
        <v>228321</v>
      </c>
      <c r="I13" s="39">
        <f t="shared" si="2"/>
        <v>271169</v>
      </c>
      <c r="J13" s="39">
        <f t="shared" si="2"/>
        <v>243782</v>
      </c>
      <c r="K13" s="39">
        <f t="shared" si="2"/>
        <v>223967</v>
      </c>
      <c r="L13" s="39">
        <f t="shared" si="2"/>
        <v>243194</v>
      </c>
    </row>
    <row r="14" spans="1:13" hidden="1" x14ac:dyDescent="0.2">
      <c r="A14" s="80" t="b">
        <v>0</v>
      </c>
      <c r="B14" s="19" t="str">
        <f t="shared" si="1"/>
        <v>Восток</v>
      </c>
      <c r="C14" s="39" t="str">
        <f t="shared" si="2"/>
        <v/>
      </c>
      <c r="D14" s="39" t="str">
        <f t="shared" si="2"/>
        <v/>
      </c>
      <c r="E14" s="39" t="str">
        <f t="shared" si="2"/>
        <v/>
      </c>
      <c r="F14" s="39" t="str">
        <f t="shared" si="2"/>
        <v/>
      </c>
      <c r="G14" s="39" t="str">
        <f t="shared" si="2"/>
        <v/>
      </c>
      <c r="H14" s="39" t="str">
        <f t="shared" si="2"/>
        <v/>
      </c>
      <c r="I14" s="39" t="str">
        <f t="shared" si="2"/>
        <v/>
      </c>
      <c r="J14" s="39" t="str">
        <f t="shared" si="2"/>
        <v/>
      </c>
      <c r="K14" s="39" t="str">
        <f t="shared" si="2"/>
        <v/>
      </c>
      <c r="L14" s="39" t="str">
        <f t="shared" si="2"/>
        <v/>
      </c>
    </row>
    <row r="15" spans="1:13" hidden="1" x14ac:dyDescent="0.2">
      <c r="A15" s="80" t="b">
        <v>1</v>
      </c>
      <c r="B15" s="19" t="str">
        <f t="shared" si="1"/>
        <v>Юг</v>
      </c>
      <c r="C15" s="39">
        <f t="shared" si="2"/>
        <v>246274</v>
      </c>
      <c r="D15" s="39">
        <f t="shared" si="2"/>
        <v>257540</v>
      </c>
      <c r="E15" s="39">
        <f t="shared" si="2"/>
        <v>282667</v>
      </c>
      <c r="F15" s="39">
        <f t="shared" si="2"/>
        <v>292438</v>
      </c>
      <c r="G15" s="39">
        <f t="shared" si="2"/>
        <v>284924</v>
      </c>
      <c r="H15" s="39">
        <f t="shared" si="2"/>
        <v>302225</v>
      </c>
      <c r="I15" s="39">
        <f t="shared" si="2"/>
        <v>284682</v>
      </c>
      <c r="J15" s="39">
        <f t="shared" si="2"/>
        <v>281392</v>
      </c>
      <c r="K15" s="39">
        <f t="shared" si="2"/>
        <v>322958</v>
      </c>
      <c r="L15" s="39">
        <f t="shared" si="2"/>
        <v>330485</v>
      </c>
    </row>
    <row r="16" spans="1:13" hidden="1" x14ac:dyDescent="0.2">
      <c r="A16" s="80"/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1"/>
    </row>
    <row r="17" spans="1:1" hidden="1" x14ac:dyDescent="0.2">
      <c r="A17" s="80"/>
    </row>
    <row r="132" spans="1:1" x14ac:dyDescent="0.2">
      <c r="A132" s="12" t="b">
        <v>1</v>
      </c>
    </row>
    <row r="142" spans="1:1" x14ac:dyDescent="0.2">
      <c r="A142" s="12" t="b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12</xdr:col>
                    <xdr:colOff>485775</xdr:colOff>
                    <xdr:row>18</xdr:row>
                    <xdr:rowOff>9525</xdr:rowOff>
                  </from>
                  <to>
                    <xdr:col>14</xdr:col>
                    <xdr:colOff>238125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4" name="Check Box 6">
              <controlPr defaultSize="0" autoFill="0" autoLine="0" autoPict="0">
                <anchor moveWithCells="1">
                  <from>
                    <xdr:col>12</xdr:col>
                    <xdr:colOff>495300</xdr:colOff>
                    <xdr:row>20</xdr:row>
                    <xdr:rowOff>57150</xdr:rowOff>
                  </from>
                  <to>
                    <xdr:col>14</xdr:col>
                    <xdr:colOff>247650</xdr:colOff>
                    <xdr:row>22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5" name="Check Box 7">
              <controlPr defaultSize="0" autoFill="0" autoLine="0" autoPict="0">
                <anchor moveWithCells="1">
                  <from>
                    <xdr:col>12</xdr:col>
                    <xdr:colOff>495300</xdr:colOff>
                    <xdr:row>22</xdr:row>
                    <xdr:rowOff>38100</xdr:rowOff>
                  </from>
                  <to>
                    <xdr:col>14</xdr:col>
                    <xdr:colOff>247650</xdr:colOff>
                    <xdr:row>24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6" name="Check Box 8">
              <controlPr defaultSize="0" autoFill="0" autoLine="0" autoPict="0">
                <anchor moveWithCells="1">
                  <from>
                    <xdr:col>12</xdr:col>
                    <xdr:colOff>495300</xdr:colOff>
                    <xdr:row>24</xdr:row>
                    <xdr:rowOff>28575</xdr:rowOff>
                  </from>
                  <to>
                    <xdr:col>14</xdr:col>
                    <xdr:colOff>247650</xdr:colOff>
                    <xdr:row>26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theme="4"/>
  </sheetPr>
  <dimension ref="A1:P72"/>
  <sheetViews>
    <sheetView showGridLines="0" zoomScaleNormal="100" workbookViewId="0">
      <selection activeCell="S8" sqref="S8"/>
    </sheetView>
  </sheetViews>
  <sheetFormatPr defaultRowHeight="14.25" x14ac:dyDescent="0.2"/>
  <cols>
    <col min="1" max="1" width="14.85546875" style="12" customWidth="1"/>
    <col min="2" max="16384" width="9.140625" style="12"/>
  </cols>
  <sheetData>
    <row r="1" spans="1:1" ht="18" x14ac:dyDescent="0.25">
      <c r="A1" s="44" t="str">
        <f>A26&amp;"в "&amp;A21&amp;" году"</f>
        <v>Среднемесячная температура в Москве, °C в 2012 году</v>
      </c>
    </row>
    <row r="19" spans="1:16" ht="15.75" x14ac:dyDescent="0.25">
      <c r="F19" s="51" t="s">
        <v>62</v>
      </c>
    </row>
    <row r="20" spans="1:16" ht="15" x14ac:dyDescent="0.25">
      <c r="B20" s="21" t="s">
        <v>44</v>
      </c>
      <c r="C20" s="21" t="s">
        <v>45</v>
      </c>
      <c r="D20" s="21" t="s">
        <v>46</v>
      </c>
      <c r="E20" s="21" t="s">
        <v>47</v>
      </c>
      <c r="F20" s="21" t="s">
        <v>48</v>
      </c>
      <c r="G20" s="21" t="s">
        <v>49</v>
      </c>
      <c r="H20" s="21" t="s">
        <v>50</v>
      </c>
      <c r="I20" s="21" t="s">
        <v>51</v>
      </c>
      <c r="J20" s="21" t="s">
        <v>52</v>
      </c>
      <c r="K20" s="21" t="s">
        <v>53</v>
      </c>
      <c r="L20" s="21" t="s">
        <v>54</v>
      </c>
      <c r="M20" s="21" t="s">
        <v>55</v>
      </c>
    </row>
    <row r="21" spans="1:16" x14ac:dyDescent="0.2">
      <c r="A21" s="42">
        <v>2012</v>
      </c>
      <c r="B21" s="19">
        <f>VLOOKUP($A$21,Таблица2[],COLUMN(),0)</f>
        <v>-6.8</v>
      </c>
      <c r="C21" s="19">
        <f>VLOOKUP($A$21,Таблица2[],COLUMN(),0)</f>
        <v>-11.7</v>
      </c>
      <c r="D21" s="19">
        <f>VLOOKUP($A$21,Таблица2[],COLUMN(),0)</f>
        <v>-3.1</v>
      </c>
      <c r="E21" s="19">
        <f>VLOOKUP($A$21,Таблица2[],COLUMN(),0)</f>
        <v>8.1999999999999993</v>
      </c>
      <c r="F21" s="19">
        <f>VLOOKUP($A$21,Таблица2[],COLUMN(),0)</f>
        <v>15.1</v>
      </c>
      <c r="G21" s="19">
        <f>VLOOKUP($A$21,Таблица2[],COLUMN(),0)</f>
        <v>17.100000000000001</v>
      </c>
      <c r="H21" s="19">
        <f>VLOOKUP($A$21,Таблица2[],COLUMN(),0)</f>
        <v>20.9</v>
      </c>
      <c r="I21" s="19">
        <f>VLOOKUP($A$21,Таблица2[],COLUMN(),0)</f>
        <v>17.7</v>
      </c>
      <c r="J21" s="19">
        <f>VLOOKUP($A$21,Таблица2[],COLUMN(),0)</f>
        <v>12.9</v>
      </c>
      <c r="K21" s="19">
        <f>VLOOKUP($A$21,Таблица2[],COLUMN(),0)</f>
        <v>6.5</v>
      </c>
      <c r="L21" s="19">
        <f>VLOOKUP($A$21,Таблица2[],COLUMN(),0)</f>
        <v>1.6</v>
      </c>
      <c r="M21" s="19">
        <f>VLOOKUP($A$21,Таблица2[],COLUMN(),0)</f>
        <v>-8.6</v>
      </c>
    </row>
    <row r="22" spans="1:16" x14ac:dyDescent="0.2">
      <c r="A22" s="19" t="s">
        <v>92</v>
      </c>
      <c r="B22" s="19">
        <f>AVERAGE($B$21:$M$21)</f>
        <v>5.8166666666666664</v>
      </c>
      <c r="C22" s="19">
        <f>AVERAGE($B$21:$M$21)</f>
        <v>5.8166666666666664</v>
      </c>
      <c r="D22" s="19">
        <f t="shared" ref="C22:M22" si="0">AVERAGE($B$21:$M$21)</f>
        <v>5.8166666666666664</v>
      </c>
      <c r="E22" s="19">
        <f t="shared" si="0"/>
        <v>5.8166666666666664</v>
      </c>
      <c r="F22" s="19">
        <f t="shared" si="0"/>
        <v>5.8166666666666664</v>
      </c>
      <c r="G22" s="19">
        <f t="shared" si="0"/>
        <v>5.8166666666666664</v>
      </c>
      <c r="H22" s="19">
        <f t="shared" si="0"/>
        <v>5.8166666666666664</v>
      </c>
      <c r="I22" s="19">
        <f t="shared" si="0"/>
        <v>5.8166666666666664</v>
      </c>
      <c r="J22" s="19">
        <f t="shared" si="0"/>
        <v>5.8166666666666664</v>
      </c>
      <c r="K22" s="19">
        <f t="shared" si="0"/>
        <v>5.8166666666666664</v>
      </c>
      <c r="L22" s="19">
        <f t="shared" si="0"/>
        <v>5.8166666666666664</v>
      </c>
      <c r="M22" s="19">
        <f t="shared" si="0"/>
        <v>5.8166666666666664</v>
      </c>
    </row>
    <row r="23" spans="1:16" x14ac:dyDescent="0.2">
      <c r="A23" s="19" t="s">
        <v>93</v>
      </c>
      <c r="B23" s="19" t="str">
        <f>IF(B$21=MIN($B$21:$M$21),B$21,"")</f>
        <v/>
      </c>
      <c r="C23" s="19">
        <f t="shared" ref="C23:M23" si="1">IF(C$21=MIN($B$21:$M$21),C$21,"")</f>
        <v>-11.7</v>
      </c>
      <c r="D23" s="19" t="str">
        <f t="shared" si="1"/>
        <v/>
      </c>
      <c r="E23" s="19" t="str">
        <f t="shared" si="1"/>
        <v/>
      </c>
      <c r="F23" s="19" t="str">
        <f t="shared" si="1"/>
        <v/>
      </c>
      <c r="G23" s="19" t="str">
        <f t="shared" si="1"/>
        <v/>
      </c>
      <c r="H23" s="19" t="str">
        <f t="shared" si="1"/>
        <v/>
      </c>
      <c r="I23" s="19" t="str">
        <f t="shared" si="1"/>
        <v/>
      </c>
      <c r="J23" s="19" t="str">
        <f t="shared" si="1"/>
        <v/>
      </c>
      <c r="K23" s="19" t="str">
        <f t="shared" si="1"/>
        <v/>
      </c>
      <c r="L23" s="19" t="str">
        <f t="shared" si="1"/>
        <v/>
      </c>
      <c r="M23" s="19" t="str">
        <f t="shared" si="1"/>
        <v/>
      </c>
    </row>
    <row r="24" spans="1:16" x14ac:dyDescent="0.2">
      <c r="A24" s="19" t="s">
        <v>94</v>
      </c>
      <c r="B24" s="19" t="str">
        <f>IF(B$21=MAX($B$21:$M$21),B$21,"")</f>
        <v/>
      </c>
      <c r="C24" s="19" t="str">
        <f t="shared" ref="C24:M24" si="2">IF(C$21=MAX($B$21:$M$21),C$21,"")</f>
        <v/>
      </c>
      <c r="D24" s="19" t="str">
        <f t="shared" si="2"/>
        <v/>
      </c>
      <c r="E24" s="19" t="str">
        <f t="shared" si="2"/>
        <v/>
      </c>
      <c r="F24" s="19" t="str">
        <f t="shared" si="2"/>
        <v/>
      </c>
      <c r="G24" s="19" t="str">
        <f t="shared" si="2"/>
        <v/>
      </c>
      <c r="H24" s="19">
        <f t="shared" si="2"/>
        <v>20.9</v>
      </c>
      <c r="I24" s="19" t="str">
        <f t="shared" si="2"/>
        <v/>
      </c>
      <c r="J24" s="19" t="str">
        <f t="shared" si="2"/>
        <v/>
      </c>
      <c r="K24" s="19" t="str">
        <f t="shared" si="2"/>
        <v/>
      </c>
      <c r="L24" s="19" t="str">
        <f t="shared" si="2"/>
        <v/>
      </c>
      <c r="M24" s="19" t="str">
        <f t="shared" si="2"/>
        <v/>
      </c>
    </row>
    <row r="26" spans="1:16" s="11" customFormat="1" ht="15.75" x14ac:dyDescent="0.25">
      <c r="A26" s="50" t="s">
        <v>91</v>
      </c>
    </row>
    <row r="27" spans="1:16" ht="15" x14ac:dyDescent="0.25">
      <c r="A27" s="74" t="s">
        <v>90</v>
      </c>
      <c r="B27" s="75" t="s">
        <v>44</v>
      </c>
      <c r="C27" s="75" t="s">
        <v>45</v>
      </c>
      <c r="D27" s="75" t="s">
        <v>46</v>
      </c>
      <c r="E27" s="75" t="s">
        <v>47</v>
      </c>
      <c r="F27" s="75" t="s">
        <v>48</v>
      </c>
      <c r="G27" s="75" t="s">
        <v>49</v>
      </c>
      <c r="H27" s="75" t="s">
        <v>50</v>
      </c>
      <c r="I27" s="75" t="s">
        <v>51</v>
      </c>
      <c r="J27" s="75" t="s">
        <v>52</v>
      </c>
      <c r="K27" s="75" t="s">
        <v>53</v>
      </c>
      <c r="L27" s="75" t="s">
        <v>54</v>
      </c>
      <c r="M27" s="76" t="s">
        <v>55</v>
      </c>
    </row>
    <row r="28" spans="1:16" x14ac:dyDescent="0.2">
      <c r="A28" s="72">
        <v>1970</v>
      </c>
      <c r="B28" s="49">
        <v>-10.4</v>
      </c>
      <c r="C28" s="49">
        <v>-8.4</v>
      </c>
      <c r="D28" s="49">
        <v>-2.8</v>
      </c>
      <c r="E28" s="49">
        <v>5.8</v>
      </c>
      <c r="F28" s="49">
        <v>12.7</v>
      </c>
      <c r="G28" s="49">
        <v>16</v>
      </c>
      <c r="H28" s="49">
        <v>19.7</v>
      </c>
      <c r="I28" s="49">
        <v>16.5</v>
      </c>
      <c r="J28" s="49">
        <v>11.4</v>
      </c>
      <c r="K28" s="49">
        <v>5.3</v>
      </c>
      <c r="L28" s="49">
        <v>-2</v>
      </c>
      <c r="M28" s="73">
        <v>-6</v>
      </c>
      <c r="P28" s="43"/>
    </row>
    <row r="29" spans="1:16" x14ac:dyDescent="0.2">
      <c r="A29" s="72">
        <v>1971</v>
      </c>
      <c r="B29" s="49">
        <v>-3.8</v>
      </c>
      <c r="C29" s="49">
        <v>-9.4</v>
      </c>
      <c r="D29" s="49">
        <v>-4.3</v>
      </c>
      <c r="E29" s="49">
        <v>3.7</v>
      </c>
      <c r="F29" s="49">
        <v>13</v>
      </c>
      <c r="G29" s="49">
        <v>16.8</v>
      </c>
      <c r="H29" s="49">
        <v>17.600000000000001</v>
      </c>
      <c r="I29" s="49">
        <v>17.2</v>
      </c>
      <c r="J29" s="49">
        <v>10.9</v>
      </c>
      <c r="K29" s="49">
        <v>3</v>
      </c>
      <c r="L29" s="49">
        <v>-0.8</v>
      </c>
      <c r="M29" s="73">
        <v>-5.8</v>
      </c>
    </row>
    <row r="30" spans="1:16" x14ac:dyDescent="0.2">
      <c r="A30" s="72">
        <v>1972</v>
      </c>
      <c r="B30" s="49">
        <v>-14.9</v>
      </c>
      <c r="C30" s="49">
        <v>-7.1</v>
      </c>
      <c r="D30" s="49">
        <v>-2.2999999999999998</v>
      </c>
      <c r="E30" s="49">
        <v>6</v>
      </c>
      <c r="F30" s="49">
        <v>12.7</v>
      </c>
      <c r="G30" s="49">
        <v>19.399999999999999</v>
      </c>
      <c r="H30" s="49">
        <v>23</v>
      </c>
      <c r="I30" s="49">
        <v>21.6</v>
      </c>
      <c r="J30" s="49">
        <v>11.3</v>
      </c>
      <c r="K30" s="49">
        <v>5.0999999999999996</v>
      </c>
      <c r="L30" s="49">
        <v>-0.4</v>
      </c>
      <c r="M30" s="73">
        <v>-1.1000000000000001</v>
      </c>
    </row>
    <row r="31" spans="1:16" x14ac:dyDescent="0.2">
      <c r="A31" s="72">
        <v>1973</v>
      </c>
      <c r="B31" s="49">
        <v>-10.199999999999999</v>
      </c>
      <c r="C31" s="49">
        <v>-3.6</v>
      </c>
      <c r="D31" s="49">
        <v>-1.1000000000000001</v>
      </c>
      <c r="E31" s="49">
        <v>7.8</v>
      </c>
      <c r="F31" s="49">
        <v>13.3</v>
      </c>
      <c r="G31" s="49">
        <v>18.600000000000001</v>
      </c>
      <c r="H31" s="49">
        <v>18.3</v>
      </c>
      <c r="I31" s="49">
        <v>16.100000000000001</v>
      </c>
      <c r="J31" s="49">
        <v>7.6</v>
      </c>
      <c r="K31" s="49">
        <v>3.5</v>
      </c>
      <c r="L31" s="49">
        <v>-2.2000000000000002</v>
      </c>
      <c r="M31" s="73">
        <v>-6</v>
      </c>
    </row>
    <row r="32" spans="1:16" x14ac:dyDescent="0.2">
      <c r="A32" s="72">
        <v>1974</v>
      </c>
      <c r="B32" s="49">
        <v>-10.1</v>
      </c>
      <c r="C32" s="49">
        <v>-1.6</v>
      </c>
      <c r="D32" s="49">
        <v>-0.6</v>
      </c>
      <c r="E32" s="49">
        <v>3.6</v>
      </c>
      <c r="F32" s="49">
        <v>9.6</v>
      </c>
      <c r="G32" s="49">
        <v>16.5</v>
      </c>
      <c r="H32" s="49">
        <v>18.3</v>
      </c>
      <c r="I32" s="49">
        <v>16.2</v>
      </c>
      <c r="J32" s="49">
        <v>13.5</v>
      </c>
      <c r="K32" s="49">
        <v>8.8000000000000007</v>
      </c>
      <c r="L32" s="49">
        <v>1.6</v>
      </c>
      <c r="M32" s="73">
        <v>-2.5</v>
      </c>
    </row>
    <row r="33" spans="1:13" x14ac:dyDescent="0.2">
      <c r="A33" s="72">
        <v>1975</v>
      </c>
      <c r="B33" s="49">
        <v>-3.9</v>
      </c>
      <c r="C33" s="49">
        <v>-6.4</v>
      </c>
      <c r="D33" s="49">
        <v>1.2</v>
      </c>
      <c r="E33" s="49">
        <v>10.1</v>
      </c>
      <c r="F33" s="49">
        <v>16.100000000000001</v>
      </c>
      <c r="G33" s="49">
        <v>17.899999999999999</v>
      </c>
      <c r="H33" s="49">
        <v>18.899999999999999</v>
      </c>
      <c r="I33" s="49">
        <v>15.3</v>
      </c>
      <c r="J33" s="49">
        <v>13.9</v>
      </c>
      <c r="K33" s="49">
        <v>4.2</v>
      </c>
      <c r="L33" s="49">
        <v>-3.5</v>
      </c>
      <c r="M33" s="73">
        <v>-4.2</v>
      </c>
    </row>
    <row r="34" spans="1:13" x14ac:dyDescent="0.2">
      <c r="A34" s="72">
        <v>1976</v>
      </c>
      <c r="B34" s="49">
        <v>-12.2</v>
      </c>
      <c r="C34" s="49">
        <v>-11.1</v>
      </c>
      <c r="D34" s="49">
        <v>-2.6</v>
      </c>
      <c r="E34" s="49">
        <v>5.8</v>
      </c>
      <c r="F34" s="49">
        <v>11</v>
      </c>
      <c r="G34" s="49">
        <v>13.8</v>
      </c>
      <c r="H34" s="49">
        <v>16.3</v>
      </c>
      <c r="I34" s="49">
        <v>14.7</v>
      </c>
      <c r="J34" s="49">
        <v>9.9</v>
      </c>
      <c r="K34" s="49">
        <v>-0.8</v>
      </c>
      <c r="L34" s="49">
        <v>-1</v>
      </c>
      <c r="M34" s="73">
        <v>-3.8</v>
      </c>
    </row>
    <row r="35" spans="1:13" x14ac:dyDescent="0.2">
      <c r="A35" s="72">
        <v>1977</v>
      </c>
      <c r="B35" s="49">
        <v>-11.1</v>
      </c>
      <c r="C35" s="49">
        <v>-6.3</v>
      </c>
      <c r="D35" s="49">
        <v>-1</v>
      </c>
      <c r="E35" s="49">
        <v>7.1</v>
      </c>
      <c r="F35" s="49">
        <v>14.3</v>
      </c>
      <c r="G35" s="49">
        <v>16.899999999999999</v>
      </c>
      <c r="H35" s="49">
        <v>18.8</v>
      </c>
      <c r="I35" s="49">
        <v>16</v>
      </c>
      <c r="J35" s="49">
        <v>9.5</v>
      </c>
      <c r="K35" s="49">
        <v>3</v>
      </c>
      <c r="L35" s="49">
        <v>1.5</v>
      </c>
      <c r="M35" s="73">
        <v>-8.3000000000000007</v>
      </c>
    </row>
    <row r="36" spans="1:13" x14ac:dyDescent="0.2">
      <c r="A36" s="72">
        <v>1978</v>
      </c>
      <c r="B36" s="49">
        <v>-7.3</v>
      </c>
      <c r="C36" s="49">
        <v>-9.5</v>
      </c>
      <c r="D36" s="49">
        <v>0.3</v>
      </c>
      <c r="E36" s="49">
        <v>4.5999999999999996</v>
      </c>
      <c r="F36" s="49">
        <v>10.6</v>
      </c>
      <c r="G36" s="49">
        <v>14.4</v>
      </c>
      <c r="H36" s="49">
        <v>16.399999999999999</v>
      </c>
      <c r="I36" s="49">
        <v>15.8</v>
      </c>
      <c r="J36" s="49">
        <v>9.8000000000000007</v>
      </c>
      <c r="K36" s="49">
        <v>3.4</v>
      </c>
      <c r="L36" s="49">
        <v>1.9</v>
      </c>
      <c r="M36" s="73">
        <v>-14.6</v>
      </c>
    </row>
    <row r="37" spans="1:13" x14ac:dyDescent="0.2">
      <c r="A37" s="72">
        <v>1979</v>
      </c>
      <c r="B37" s="49">
        <v>-10.1</v>
      </c>
      <c r="C37" s="49">
        <v>-8.8000000000000007</v>
      </c>
      <c r="D37" s="49">
        <v>-1</v>
      </c>
      <c r="E37" s="49">
        <v>3.3</v>
      </c>
      <c r="F37" s="49">
        <v>17.3</v>
      </c>
      <c r="G37" s="49">
        <v>17.5</v>
      </c>
      <c r="H37" s="49">
        <v>16.7</v>
      </c>
      <c r="I37" s="49">
        <v>17</v>
      </c>
      <c r="J37" s="49">
        <v>11.7</v>
      </c>
      <c r="K37" s="49">
        <v>3.8</v>
      </c>
      <c r="L37" s="49">
        <v>-1.1000000000000001</v>
      </c>
      <c r="M37" s="73">
        <v>-5.7</v>
      </c>
    </row>
    <row r="38" spans="1:13" x14ac:dyDescent="0.2">
      <c r="A38" s="72">
        <v>1980</v>
      </c>
      <c r="B38" s="49">
        <v>-11.3</v>
      </c>
      <c r="C38" s="49">
        <v>-7.3</v>
      </c>
      <c r="D38" s="49">
        <v>-6.1</v>
      </c>
      <c r="E38" s="49">
        <v>5.9</v>
      </c>
      <c r="F38" s="49">
        <v>8.1999999999999993</v>
      </c>
      <c r="G38" s="49">
        <v>18</v>
      </c>
      <c r="H38" s="49">
        <v>17.2</v>
      </c>
      <c r="I38" s="49">
        <v>14.7</v>
      </c>
      <c r="J38" s="49">
        <v>10.6</v>
      </c>
      <c r="K38" s="49">
        <v>5.2</v>
      </c>
      <c r="L38" s="49">
        <v>-2.2000000000000002</v>
      </c>
      <c r="M38" s="73">
        <v>-4.4000000000000004</v>
      </c>
    </row>
    <row r="39" spans="1:13" x14ac:dyDescent="0.2">
      <c r="A39" s="72">
        <v>1981</v>
      </c>
      <c r="B39" s="49">
        <v>-5.4</v>
      </c>
      <c r="C39" s="49">
        <v>-4.9000000000000004</v>
      </c>
      <c r="D39" s="49">
        <v>-3.1</v>
      </c>
      <c r="E39" s="49">
        <v>3.3</v>
      </c>
      <c r="F39" s="49">
        <v>14</v>
      </c>
      <c r="G39" s="49">
        <v>19.8</v>
      </c>
      <c r="H39" s="49">
        <v>21.5</v>
      </c>
      <c r="I39" s="49">
        <v>17.399999999999999</v>
      </c>
      <c r="J39" s="49">
        <v>10.8</v>
      </c>
      <c r="K39" s="49">
        <v>7.8</v>
      </c>
      <c r="L39" s="49">
        <v>-0.6</v>
      </c>
      <c r="M39" s="73">
        <v>-3.5</v>
      </c>
    </row>
    <row r="40" spans="1:13" x14ac:dyDescent="0.2">
      <c r="A40" s="72">
        <v>1982</v>
      </c>
      <c r="B40" s="49">
        <v>-10.199999999999999</v>
      </c>
      <c r="C40" s="49">
        <v>-8.8000000000000007</v>
      </c>
      <c r="D40" s="49">
        <v>-0.6</v>
      </c>
      <c r="E40" s="49">
        <v>5.3</v>
      </c>
      <c r="F40" s="49">
        <v>12</v>
      </c>
      <c r="G40" s="49">
        <v>13.9</v>
      </c>
      <c r="H40" s="49">
        <v>18.399999999999999</v>
      </c>
      <c r="I40" s="49">
        <v>16.600000000000001</v>
      </c>
      <c r="J40" s="49">
        <v>11.8</v>
      </c>
      <c r="K40" s="49">
        <v>4.0999999999999996</v>
      </c>
      <c r="L40" s="49">
        <v>2</v>
      </c>
      <c r="M40" s="73">
        <v>-1.1000000000000001</v>
      </c>
    </row>
    <row r="41" spans="1:13" x14ac:dyDescent="0.2">
      <c r="A41" s="72">
        <v>1983</v>
      </c>
      <c r="B41" s="49">
        <v>-4</v>
      </c>
      <c r="C41" s="49">
        <v>-6.9</v>
      </c>
      <c r="D41" s="49">
        <v>-1.4</v>
      </c>
      <c r="E41" s="49">
        <v>9.3000000000000007</v>
      </c>
      <c r="F41" s="49">
        <v>15.6</v>
      </c>
      <c r="G41" s="49">
        <v>14.6</v>
      </c>
      <c r="H41" s="49">
        <v>17.899999999999999</v>
      </c>
      <c r="I41" s="49">
        <v>16</v>
      </c>
      <c r="J41" s="49">
        <v>12.4</v>
      </c>
      <c r="K41" s="49">
        <v>6.2</v>
      </c>
      <c r="L41" s="49">
        <v>-1.5</v>
      </c>
      <c r="M41" s="73">
        <v>-3.2</v>
      </c>
    </row>
    <row r="42" spans="1:13" x14ac:dyDescent="0.2">
      <c r="A42" s="72">
        <v>1984</v>
      </c>
      <c r="B42" s="49">
        <v>-4.4000000000000004</v>
      </c>
      <c r="C42" s="49">
        <v>-10.3</v>
      </c>
      <c r="D42" s="49">
        <v>-2.4</v>
      </c>
      <c r="E42" s="49">
        <v>7.5</v>
      </c>
      <c r="F42" s="49">
        <v>16</v>
      </c>
      <c r="G42" s="49">
        <v>15.6</v>
      </c>
      <c r="H42" s="49">
        <v>17.600000000000001</v>
      </c>
      <c r="I42" s="49">
        <v>15.1</v>
      </c>
      <c r="J42" s="49">
        <v>12.4</v>
      </c>
      <c r="K42" s="49">
        <v>6.8</v>
      </c>
      <c r="L42" s="49">
        <v>-3.5</v>
      </c>
      <c r="M42" s="73">
        <v>-9.6</v>
      </c>
    </row>
    <row r="43" spans="1:13" x14ac:dyDescent="0.2">
      <c r="A43" s="72">
        <v>1985</v>
      </c>
      <c r="B43" s="49">
        <v>-10</v>
      </c>
      <c r="C43" s="49">
        <v>-14</v>
      </c>
      <c r="D43" s="49">
        <v>-3.1</v>
      </c>
      <c r="E43" s="49">
        <v>5.3</v>
      </c>
      <c r="F43" s="49">
        <v>13</v>
      </c>
      <c r="G43" s="49">
        <v>14.7</v>
      </c>
      <c r="H43" s="49">
        <v>16.399999999999999</v>
      </c>
      <c r="I43" s="49">
        <v>19.399999999999999</v>
      </c>
      <c r="J43" s="49">
        <v>10.1</v>
      </c>
      <c r="K43" s="49">
        <v>6.1</v>
      </c>
      <c r="L43" s="49">
        <v>-3.3</v>
      </c>
      <c r="M43" s="73">
        <v>-6.5</v>
      </c>
    </row>
    <row r="44" spans="1:13" x14ac:dyDescent="0.2">
      <c r="A44" s="72">
        <v>1986</v>
      </c>
      <c r="B44" s="49">
        <v>-6.7</v>
      </c>
      <c r="C44" s="49">
        <v>-13.5</v>
      </c>
      <c r="D44" s="49">
        <v>0.2</v>
      </c>
      <c r="E44" s="49">
        <v>6.7</v>
      </c>
      <c r="F44" s="49">
        <v>13.6</v>
      </c>
      <c r="G44" s="49">
        <v>18.600000000000001</v>
      </c>
      <c r="H44" s="49">
        <v>17.8</v>
      </c>
      <c r="I44" s="49">
        <v>16.5</v>
      </c>
      <c r="J44" s="49">
        <v>8.6</v>
      </c>
      <c r="K44" s="49">
        <v>4.2</v>
      </c>
      <c r="L44" s="49">
        <v>-0.1</v>
      </c>
      <c r="M44" s="73">
        <v>-7.5</v>
      </c>
    </row>
    <row r="45" spans="1:13" x14ac:dyDescent="0.2">
      <c r="A45" s="72">
        <v>1987</v>
      </c>
      <c r="B45" s="49">
        <v>-17.5</v>
      </c>
      <c r="C45" s="49">
        <v>-6.1</v>
      </c>
      <c r="D45" s="49">
        <v>-5.3</v>
      </c>
      <c r="E45" s="49">
        <v>2.8</v>
      </c>
      <c r="F45" s="49">
        <v>12.8</v>
      </c>
      <c r="G45" s="49">
        <v>17.7</v>
      </c>
      <c r="H45" s="49">
        <v>16.8</v>
      </c>
      <c r="I45" s="49">
        <v>15.1</v>
      </c>
      <c r="J45" s="49">
        <v>9</v>
      </c>
      <c r="K45" s="49">
        <v>3.6</v>
      </c>
      <c r="L45" s="49">
        <v>-3.6</v>
      </c>
      <c r="M45" s="73">
        <v>-7</v>
      </c>
    </row>
    <row r="46" spans="1:13" x14ac:dyDescent="0.2">
      <c r="A46" s="72">
        <v>1988</v>
      </c>
      <c r="B46" s="49">
        <v>-7.2</v>
      </c>
      <c r="C46" s="49">
        <v>-6.1</v>
      </c>
      <c r="D46" s="49">
        <v>-1</v>
      </c>
      <c r="E46" s="49">
        <v>5.3</v>
      </c>
      <c r="F46" s="49">
        <v>13.8</v>
      </c>
      <c r="G46" s="49">
        <v>19.5</v>
      </c>
      <c r="H46" s="49">
        <v>21.6</v>
      </c>
      <c r="I46" s="49">
        <v>16.5</v>
      </c>
      <c r="J46" s="49">
        <v>11.3</v>
      </c>
      <c r="K46" s="49">
        <v>4.9000000000000004</v>
      </c>
      <c r="L46" s="49">
        <v>-4.4000000000000004</v>
      </c>
      <c r="M46" s="73">
        <v>-6.9</v>
      </c>
    </row>
    <row r="47" spans="1:13" x14ac:dyDescent="0.2">
      <c r="A47" s="72">
        <v>1989</v>
      </c>
      <c r="B47" s="49">
        <v>-2.1</v>
      </c>
      <c r="C47" s="49">
        <v>-0.5</v>
      </c>
      <c r="D47" s="49">
        <v>2</v>
      </c>
      <c r="E47" s="49">
        <v>7.7</v>
      </c>
      <c r="F47" s="49">
        <v>13.4</v>
      </c>
      <c r="G47" s="49">
        <v>20.100000000000001</v>
      </c>
      <c r="H47" s="49">
        <v>19.2</v>
      </c>
      <c r="I47" s="49">
        <v>16.2</v>
      </c>
      <c r="J47" s="49">
        <v>12.2</v>
      </c>
      <c r="K47" s="49">
        <v>5.3</v>
      </c>
      <c r="L47" s="49">
        <v>-2.6</v>
      </c>
      <c r="M47" s="73">
        <v>-5.3</v>
      </c>
    </row>
    <row r="48" spans="1:13" x14ac:dyDescent="0.2">
      <c r="A48" s="72">
        <v>1990</v>
      </c>
      <c r="B48" s="49">
        <v>-5.7</v>
      </c>
      <c r="C48" s="49">
        <v>0.4</v>
      </c>
      <c r="D48" s="49">
        <v>2</v>
      </c>
      <c r="E48" s="49">
        <v>8.1</v>
      </c>
      <c r="F48" s="49">
        <v>10.8</v>
      </c>
      <c r="G48" s="49">
        <v>14.5</v>
      </c>
      <c r="H48" s="49">
        <v>17.5</v>
      </c>
      <c r="I48" s="49">
        <v>16</v>
      </c>
      <c r="J48" s="49">
        <v>9.3000000000000007</v>
      </c>
      <c r="K48" s="49">
        <v>5.4</v>
      </c>
      <c r="L48" s="49">
        <v>0.3</v>
      </c>
      <c r="M48" s="73">
        <v>-3.4</v>
      </c>
    </row>
    <row r="49" spans="1:13" x14ac:dyDescent="0.2">
      <c r="A49" s="72">
        <v>1991</v>
      </c>
      <c r="B49" s="49">
        <v>-6.2</v>
      </c>
      <c r="C49" s="49">
        <v>-6.7</v>
      </c>
      <c r="D49" s="49">
        <v>-1.2</v>
      </c>
      <c r="E49" s="49">
        <v>7</v>
      </c>
      <c r="F49" s="49">
        <v>13.4</v>
      </c>
      <c r="G49" s="49">
        <v>18.8</v>
      </c>
      <c r="H49" s="49">
        <v>18.100000000000001</v>
      </c>
      <c r="I49" s="49">
        <v>16.100000000000001</v>
      </c>
      <c r="J49" s="49">
        <v>11</v>
      </c>
      <c r="K49" s="49">
        <v>6.5</v>
      </c>
      <c r="L49" s="49">
        <v>-1</v>
      </c>
      <c r="M49" s="73">
        <v>-4</v>
      </c>
    </row>
    <row r="50" spans="1:13" x14ac:dyDescent="0.2">
      <c r="A50" s="72">
        <v>1992</v>
      </c>
      <c r="B50" s="49">
        <v>-5.3</v>
      </c>
      <c r="C50" s="49">
        <v>-4.3</v>
      </c>
      <c r="D50" s="49">
        <v>-1.7</v>
      </c>
      <c r="E50" s="49">
        <v>5.0999999999999996</v>
      </c>
      <c r="F50" s="49">
        <v>11.9</v>
      </c>
      <c r="G50" s="49">
        <v>16.7</v>
      </c>
      <c r="H50" s="49">
        <v>18.600000000000001</v>
      </c>
      <c r="I50" s="49">
        <v>18</v>
      </c>
      <c r="J50" s="49">
        <v>13.1</v>
      </c>
      <c r="K50" s="49">
        <v>2.2000000000000002</v>
      </c>
      <c r="L50" s="49">
        <v>-2.5</v>
      </c>
      <c r="M50" s="73">
        <v>-4.4000000000000004</v>
      </c>
    </row>
    <row r="51" spans="1:13" x14ac:dyDescent="0.2">
      <c r="A51" s="72">
        <v>1993</v>
      </c>
      <c r="B51" s="49">
        <v>-4.4000000000000004</v>
      </c>
      <c r="C51" s="49">
        <v>-4.9000000000000004</v>
      </c>
      <c r="D51" s="49">
        <v>-1.9</v>
      </c>
      <c r="E51" s="49">
        <v>5.7</v>
      </c>
      <c r="F51" s="49">
        <v>14.5</v>
      </c>
      <c r="G51" s="49">
        <v>14</v>
      </c>
      <c r="H51" s="49">
        <v>17.5</v>
      </c>
      <c r="I51" s="49">
        <v>15.4</v>
      </c>
      <c r="J51" s="49">
        <v>6.9</v>
      </c>
      <c r="K51" s="49">
        <v>4.5999999999999996</v>
      </c>
      <c r="L51" s="49">
        <v>-8</v>
      </c>
      <c r="M51" s="73">
        <v>-3.6</v>
      </c>
    </row>
    <row r="52" spans="1:13" x14ac:dyDescent="0.2">
      <c r="A52" s="72">
        <v>1994</v>
      </c>
      <c r="B52" s="49">
        <v>-3.4</v>
      </c>
      <c r="C52" s="49">
        <v>-11.3</v>
      </c>
      <c r="D52" s="49">
        <v>-2.9</v>
      </c>
      <c r="E52" s="49">
        <v>7.2</v>
      </c>
      <c r="F52" s="49">
        <v>9.8000000000000007</v>
      </c>
      <c r="G52" s="49">
        <v>14.5</v>
      </c>
      <c r="H52" s="49">
        <v>17.600000000000001</v>
      </c>
      <c r="I52" s="49">
        <v>15.9</v>
      </c>
      <c r="J52" s="49">
        <v>13.7</v>
      </c>
      <c r="K52" s="49">
        <v>5</v>
      </c>
      <c r="L52" s="49">
        <v>-2.5</v>
      </c>
      <c r="M52" s="73">
        <v>-7.9</v>
      </c>
    </row>
    <row r="53" spans="1:13" x14ac:dyDescent="0.2">
      <c r="A53" s="72">
        <v>1995</v>
      </c>
      <c r="B53" s="49">
        <v>-5.9</v>
      </c>
      <c r="C53" s="49">
        <v>-0.8</v>
      </c>
      <c r="D53" s="49">
        <v>0.6</v>
      </c>
      <c r="E53" s="49">
        <v>9.1</v>
      </c>
      <c r="F53" s="49">
        <v>14.5</v>
      </c>
      <c r="G53" s="49">
        <v>19.7</v>
      </c>
      <c r="H53" s="49">
        <v>17.5</v>
      </c>
      <c r="I53" s="49">
        <v>16.8</v>
      </c>
      <c r="J53" s="49">
        <v>12.8</v>
      </c>
      <c r="K53" s="49">
        <v>6.7</v>
      </c>
      <c r="L53" s="49">
        <v>-2.8</v>
      </c>
      <c r="M53" s="73">
        <v>-9.5</v>
      </c>
    </row>
    <row r="54" spans="1:13" x14ac:dyDescent="0.2">
      <c r="A54" s="72">
        <v>1996</v>
      </c>
      <c r="B54" s="49">
        <v>-10</v>
      </c>
      <c r="C54" s="49">
        <v>-9.6999999999999993</v>
      </c>
      <c r="D54" s="49">
        <v>-3</v>
      </c>
      <c r="E54" s="49">
        <v>6.4</v>
      </c>
      <c r="F54" s="49">
        <v>15.7</v>
      </c>
      <c r="G54" s="49">
        <v>16.5</v>
      </c>
      <c r="H54" s="49">
        <v>18.899999999999999</v>
      </c>
      <c r="I54" s="49">
        <v>17.3</v>
      </c>
      <c r="J54" s="49">
        <v>9.9</v>
      </c>
      <c r="K54" s="49">
        <v>6.1</v>
      </c>
      <c r="L54" s="49">
        <v>3.9</v>
      </c>
      <c r="M54" s="73">
        <v>-7</v>
      </c>
    </row>
    <row r="55" spans="1:13" x14ac:dyDescent="0.2">
      <c r="A55" s="72">
        <v>1997</v>
      </c>
      <c r="B55" s="49">
        <v>-7.7</v>
      </c>
      <c r="C55" s="49">
        <v>-4.7</v>
      </c>
      <c r="D55" s="49">
        <v>-0.9</v>
      </c>
      <c r="E55" s="49">
        <v>4.7</v>
      </c>
      <c r="F55" s="49">
        <v>11.1</v>
      </c>
      <c r="G55" s="49">
        <v>17.8</v>
      </c>
      <c r="H55" s="49">
        <v>18.7</v>
      </c>
      <c r="I55" s="49">
        <v>17.100000000000001</v>
      </c>
      <c r="J55" s="49">
        <v>8.5</v>
      </c>
      <c r="K55" s="49">
        <v>3.7</v>
      </c>
      <c r="L55" s="49">
        <v>-0.8</v>
      </c>
      <c r="M55" s="73">
        <v>-7.5</v>
      </c>
    </row>
    <row r="56" spans="1:13" x14ac:dyDescent="0.2">
      <c r="A56" s="72">
        <v>1998</v>
      </c>
      <c r="B56" s="49">
        <v>-4.7</v>
      </c>
      <c r="C56" s="49">
        <v>-7.6</v>
      </c>
      <c r="D56" s="49">
        <v>-1.3</v>
      </c>
      <c r="E56" s="49">
        <v>3.9</v>
      </c>
      <c r="F56" s="49">
        <v>13.7</v>
      </c>
      <c r="G56" s="49">
        <v>20</v>
      </c>
      <c r="H56" s="49">
        <v>18.899999999999999</v>
      </c>
      <c r="I56" s="49">
        <v>15.5</v>
      </c>
      <c r="J56" s="49">
        <v>10.7</v>
      </c>
      <c r="K56" s="49">
        <v>5.7</v>
      </c>
      <c r="L56" s="49">
        <v>-8</v>
      </c>
      <c r="M56" s="73">
        <v>-5.9</v>
      </c>
    </row>
    <row r="57" spans="1:13" x14ac:dyDescent="0.2">
      <c r="A57" s="72">
        <v>1999</v>
      </c>
      <c r="B57" s="49">
        <v>-4.5999999999999996</v>
      </c>
      <c r="C57" s="49">
        <v>-6.3</v>
      </c>
      <c r="D57" s="49">
        <v>-0.8</v>
      </c>
      <c r="E57" s="49">
        <v>9.6999999999999993</v>
      </c>
      <c r="F57" s="49">
        <v>8.6999999999999993</v>
      </c>
      <c r="G57" s="49">
        <v>21.4</v>
      </c>
      <c r="H57" s="49">
        <v>21.7</v>
      </c>
      <c r="I57" s="49">
        <v>16.399999999999999</v>
      </c>
      <c r="J57" s="49">
        <v>11.8</v>
      </c>
      <c r="K57" s="49">
        <v>7.4</v>
      </c>
      <c r="L57" s="49">
        <v>-4.9000000000000004</v>
      </c>
      <c r="M57" s="73">
        <v>-1.7</v>
      </c>
    </row>
    <row r="58" spans="1:13" x14ac:dyDescent="0.2">
      <c r="A58" s="72">
        <v>2000</v>
      </c>
      <c r="B58" s="49">
        <v>-6.1</v>
      </c>
      <c r="C58" s="49">
        <v>-2.7</v>
      </c>
      <c r="D58" s="49">
        <v>-0.7</v>
      </c>
      <c r="E58" s="49">
        <v>11.1</v>
      </c>
      <c r="F58" s="49">
        <v>10.8</v>
      </c>
      <c r="G58" s="49">
        <v>16.2</v>
      </c>
      <c r="H58" s="49">
        <v>19.3</v>
      </c>
      <c r="I58" s="49">
        <v>16.8</v>
      </c>
      <c r="J58" s="49">
        <v>10</v>
      </c>
      <c r="K58" s="49">
        <v>7.2</v>
      </c>
      <c r="L58" s="49">
        <v>0</v>
      </c>
      <c r="M58" s="73">
        <v>-2.6</v>
      </c>
    </row>
    <row r="59" spans="1:13" x14ac:dyDescent="0.2">
      <c r="A59" s="72">
        <v>2001</v>
      </c>
      <c r="B59" s="49">
        <v>-4.3</v>
      </c>
      <c r="C59" s="49">
        <v>-7.2</v>
      </c>
      <c r="D59" s="49">
        <v>-2.1</v>
      </c>
      <c r="E59" s="49">
        <v>11</v>
      </c>
      <c r="F59" s="49">
        <v>11.3</v>
      </c>
      <c r="G59" s="49">
        <v>16.3</v>
      </c>
      <c r="H59" s="49">
        <v>23</v>
      </c>
      <c r="I59" s="49">
        <v>17</v>
      </c>
      <c r="J59" s="49">
        <v>12.2</v>
      </c>
      <c r="K59" s="49">
        <v>4.8</v>
      </c>
      <c r="L59" s="49">
        <v>-0.5</v>
      </c>
      <c r="M59" s="73">
        <v>-10.6</v>
      </c>
    </row>
    <row r="60" spans="1:13" x14ac:dyDescent="0.2">
      <c r="A60" s="72">
        <v>2002</v>
      </c>
      <c r="B60" s="49">
        <v>-4.8</v>
      </c>
      <c r="C60" s="49">
        <v>-0.4</v>
      </c>
      <c r="D60" s="49">
        <v>2.2000000000000002</v>
      </c>
      <c r="E60" s="49">
        <v>7.2</v>
      </c>
      <c r="F60" s="49">
        <v>12.7</v>
      </c>
      <c r="G60" s="49">
        <v>17.100000000000001</v>
      </c>
      <c r="H60" s="49">
        <v>22.6</v>
      </c>
      <c r="I60" s="49">
        <v>17</v>
      </c>
      <c r="J60" s="49">
        <v>12</v>
      </c>
      <c r="K60" s="49">
        <v>2.5</v>
      </c>
      <c r="L60" s="49">
        <v>-1.5</v>
      </c>
      <c r="M60" s="73">
        <v>-12.6</v>
      </c>
    </row>
    <row r="61" spans="1:13" x14ac:dyDescent="0.2">
      <c r="A61" s="72">
        <v>2003</v>
      </c>
      <c r="B61" s="49">
        <v>-7.4</v>
      </c>
      <c r="C61" s="49">
        <v>-8.6999999999999993</v>
      </c>
      <c r="D61" s="49">
        <v>-2.7</v>
      </c>
      <c r="E61" s="49">
        <v>4.7</v>
      </c>
      <c r="F61" s="49">
        <v>15.5</v>
      </c>
      <c r="G61" s="49">
        <v>12.8</v>
      </c>
      <c r="H61" s="49">
        <v>20.6</v>
      </c>
      <c r="I61" s="49">
        <v>16.899999999999999</v>
      </c>
      <c r="J61" s="49">
        <v>11.3</v>
      </c>
      <c r="K61" s="49">
        <v>5.6</v>
      </c>
      <c r="L61" s="49">
        <v>1.1000000000000001</v>
      </c>
      <c r="M61" s="73">
        <v>-2.1</v>
      </c>
    </row>
    <row r="62" spans="1:13" x14ac:dyDescent="0.2">
      <c r="A62" s="72">
        <v>2004</v>
      </c>
      <c r="B62" s="49">
        <v>-6.5</v>
      </c>
      <c r="C62" s="49">
        <v>-7</v>
      </c>
      <c r="D62" s="49">
        <v>1.3</v>
      </c>
      <c r="E62" s="49">
        <v>4.5999999999999996</v>
      </c>
      <c r="F62" s="49">
        <v>11.4</v>
      </c>
      <c r="G62" s="49">
        <v>15.3</v>
      </c>
      <c r="H62" s="49">
        <v>19</v>
      </c>
      <c r="I62" s="49">
        <v>18.399999999999999</v>
      </c>
      <c r="J62" s="49">
        <v>12.1</v>
      </c>
      <c r="K62" s="49">
        <v>5.9</v>
      </c>
      <c r="L62" s="49">
        <v>-1.6</v>
      </c>
      <c r="M62" s="73">
        <v>-2.9</v>
      </c>
    </row>
    <row r="63" spans="1:13" x14ac:dyDescent="0.2">
      <c r="A63" s="72">
        <v>2005</v>
      </c>
      <c r="B63" s="49">
        <v>-3</v>
      </c>
      <c r="C63" s="49">
        <v>-8.9</v>
      </c>
      <c r="D63" s="49">
        <v>-6</v>
      </c>
      <c r="E63" s="49">
        <v>7.1</v>
      </c>
      <c r="F63" s="49">
        <v>14.8</v>
      </c>
      <c r="G63" s="49">
        <v>16.5</v>
      </c>
      <c r="H63" s="49">
        <v>19.3</v>
      </c>
      <c r="I63" s="49">
        <v>17.600000000000001</v>
      </c>
      <c r="J63" s="49">
        <v>13.2</v>
      </c>
      <c r="K63" s="49">
        <v>6</v>
      </c>
      <c r="L63" s="49">
        <v>1.4</v>
      </c>
      <c r="M63" s="73">
        <v>-4.0999999999999996</v>
      </c>
    </row>
    <row r="64" spans="1:13" x14ac:dyDescent="0.2">
      <c r="A64" s="72">
        <v>2006</v>
      </c>
      <c r="B64" s="49">
        <v>-10.8</v>
      </c>
      <c r="C64" s="49">
        <v>-13.3</v>
      </c>
      <c r="D64" s="49">
        <v>-3.7</v>
      </c>
      <c r="E64" s="49">
        <v>6</v>
      </c>
      <c r="F64" s="49">
        <v>12.4</v>
      </c>
      <c r="G64" s="49">
        <v>18.2</v>
      </c>
      <c r="H64" s="49">
        <v>18</v>
      </c>
      <c r="I64" s="49">
        <v>17.5</v>
      </c>
      <c r="J64" s="49">
        <v>13.3</v>
      </c>
      <c r="K64" s="49">
        <v>7</v>
      </c>
      <c r="L64" s="49">
        <v>0.7</v>
      </c>
      <c r="M64" s="73">
        <v>1.2</v>
      </c>
    </row>
    <row r="65" spans="1:13" x14ac:dyDescent="0.2">
      <c r="A65" s="72">
        <v>2007</v>
      </c>
      <c r="B65" s="49">
        <v>-1.6</v>
      </c>
      <c r="C65" s="49">
        <v>-11</v>
      </c>
      <c r="D65" s="49">
        <v>4.4000000000000004</v>
      </c>
      <c r="E65" s="49">
        <v>5.8</v>
      </c>
      <c r="F65" s="49">
        <v>15.9</v>
      </c>
      <c r="G65" s="49">
        <v>17.399999999999999</v>
      </c>
      <c r="H65" s="49">
        <v>18.2</v>
      </c>
      <c r="I65" s="49">
        <v>20.2</v>
      </c>
      <c r="J65" s="49">
        <v>11.8</v>
      </c>
      <c r="K65" s="49">
        <v>7</v>
      </c>
      <c r="L65" s="49">
        <v>-2</v>
      </c>
      <c r="M65" s="73">
        <v>-2</v>
      </c>
    </row>
    <row r="66" spans="1:13" x14ac:dyDescent="0.2">
      <c r="A66" s="72">
        <v>2008</v>
      </c>
      <c r="B66" s="49">
        <v>-5.8</v>
      </c>
      <c r="C66" s="49">
        <v>-1.5</v>
      </c>
      <c r="D66" s="49">
        <v>1.8</v>
      </c>
      <c r="E66" s="49">
        <v>9.4</v>
      </c>
      <c r="F66" s="49">
        <v>11.3</v>
      </c>
      <c r="G66" s="49">
        <v>15.6</v>
      </c>
      <c r="H66" s="49">
        <v>19.100000000000001</v>
      </c>
      <c r="I66" s="49">
        <v>17.399999999999999</v>
      </c>
      <c r="J66" s="49">
        <v>10.9</v>
      </c>
      <c r="K66" s="49">
        <v>8.9</v>
      </c>
      <c r="L66" s="49">
        <v>2.2999999999999998</v>
      </c>
      <c r="M66" s="73">
        <v>-1.7</v>
      </c>
    </row>
    <row r="67" spans="1:13" x14ac:dyDescent="0.2">
      <c r="A67" s="72">
        <v>2009</v>
      </c>
      <c r="B67" s="49">
        <v>-5.6</v>
      </c>
      <c r="C67" s="49">
        <v>-5.4</v>
      </c>
      <c r="D67" s="49">
        <v>-0.6</v>
      </c>
      <c r="E67" s="49">
        <v>5.0999999999999996</v>
      </c>
      <c r="F67" s="49">
        <v>13.6</v>
      </c>
      <c r="G67" s="49">
        <v>17.3</v>
      </c>
      <c r="H67" s="49">
        <v>18.8</v>
      </c>
      <c r="I67" s="49">
        <v>15.7</v>
      </c>
      <c r="J67" s="49">
        <v>13.8</v>
      </c>
      <c r="K67" s="49">
        <v>5.8</v>
      </c>
      <c r="L67" s="49">
        <v>2.2000000000000002</v>
      </c>
      <c r="M67" s="73">
        <v>-6.5</v>
      </c>
    </row>
    <row r="68" spans="1:13" x14ac:dyDescent="0.2">
      <c r="A68" s="72">
        <v>2010</v>
      </c>
      <c r="B68" s="49">
        <v>-14.5</v>
      </c>
      <c r="C68" s="49">
        <v>-8.4</v>
      </c>
      <c r="D68" s="49">
        <v>-1.1000000000000001</v>
      </c>
      <c r="E68" s="49">
        <v>8.3000000000000007</v>
      </c>
      <c r="F68" s="49">
        <v>16.7</v>
      </c>
      <c r="G68" s="49">
        <v>18.8</v>
      </c>
      <c r="H68" s="49">
        <v>26.1</v>
      </c>
      <c r="I68" s="49">
        <v>21.7</v>
      </c>
      <c r="J68" s="49">
        <v>11.7</v>
      </c>
      <c r="K68" s="49">
        <v>3.8</v>
      </c>
      <c r="L68" s="49">
        <v>2.7</v>
      </c>
      <c r="M68" s="73">
        <v>-7.6</v>
      </c>
    </row>
    <row r="69" spans="1:13" x14ac:dyDescent="0.2">
      <c r="A69" s="72">
        <v>2011</v>
      </c>
      <c r="B69" s="49">
        <v>-7.5</v>
      </c>
      <c r="C69" s="49">
        <v>-11</v>
      </c>
      <c r="D69" s="49">
        <v>-2</v>
      </c>
      <c r="E69" s="49">
        <v>6.4</v>
      </c>
      <c r="F69" s="49">
        <v>14.7</v>
      </c>
      <c r="G69" s="49">
        <v>19.100000000000001</v>
      </c>
      <c r="H69" s="49">
        <v>23.4</v>
      </c>
      <c r="I69" s="49">
        <v>18.7</v>
      </c>
      <c r="J69" s="49">
        <v>12.1</v>
      </c>
      <c r="K69" s="49">
        <v>6.6</v>
      </c>
      <c r="L69" s="49">
        <v>0.2</v>
      </c>
      <c r="M69" s="73">
        <v>-0.1</v>
      </c>
    </row>
    <row r="70" spans="1:13" x14ac:dyDescent="0.2">
      <c r="A70" s="77">
        <v>2012</v>
      </c>
      <c r="B70" s="78">
        <v>-6.8</v>
      </c>
      <c r="C70" s="78">
        <v>-11.7</v>
      </c>
      <c r="D70" s="78">
        <v>-3.1</v>
      </c>
      <c r="E70" s="78">
        <v>8.1999999999999993</v>
      </c>
      <c r="F70" s="78">
        <v>15.1</v>
      </c>
      <c r="G70" s="78">
        <v>17.100000000000001</v>
      </c>
      <c r="H70" s="78">
        <v>20.9</v>
      </c>
      <c r="I70" s="78">
        <v>17.7</v>
      </c>
      <c r="J70" s="78">
        <v>12.9</v>
      </c>
      <c r="K70" s="78">
        <v>6.5</v>
      </c>
      <c r="L70" s="78">
        <v>1.6</v>
      </c>
      <c r="M70" s="79">
        <v>-8.6</v>
      </c>
    </row>
    <row r="72" spans="1:13" x14ac:dyDescent="0.2">
      <c r="C72" s="12">
        <f>AVERAGE(C28:C70)</f>
        <v>-7.0627906976744166</v>
      </c>
    </row>
  </sheetData>
  <dataValidations count="1">
    <dataValidation type="list" allowBlank="1" showInputMessage="1" showErrorMessage="1" sqref="A21">
      <formula1>$A$28:$A$70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Scroll Bar 2">
              <controlPr defaultSize="0" autoPict="0">
                <anchor moveWithCells="1">
                  <from>
                    <xdr:col>16</xdr:col>
                    <xdr:colOff>600075</xdr:colOff>
                    <xdr:row>6</xdr:row>
                    <xdr:rowOff>104775</xdr:rowOff>
                  </from>
                  <to>
                    <xdr:col>17</xdr:col>
                    <xdr:colOff>152400</xdr:colOff>
                    <xdr:row>16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>
    <tabColor theme="4"/>
  </sheetPr>
  <dimension ref="A1:L125"/>
  <sheetViews>
    <sheetView showGridLines="0" tabSelected="1" zoomScaleNormal="100" workbookViewId="0">
      <selection activeCell="O12" sqref="O12"/>
    </sheetView>
  </sheetViews>
  <sheetFormatPr defaultRowHeight="14.25" x14ac:dyDescent="0.2"/>
  <cols>
    <col min="1" max="1" width="11.42578125" style="24" customWidth="1"/>
    <col min="2" max="3" width="9.140625" style="12"/>
    <col min="4" max="5" width="9.140625" style="11"/>
    <col min="6" max="16384" width="9.140625" style="12"/>
  </cols>
  <sheetData>
    <row r="1" spans="1:12" ht="18" x14ac:dyDescent="0.25">
      <c r="A1" s="47" t="s">
        <v>112</v>
      </c>
      <c r="J1" s="12" t="str">
        <f>INDEX(B3:C3,Валюта)</f>
        <v>Курс $</v>
      </c>
      <c r="K1" s="12">
        <v>2</v>
      </c>
      <c r="L1" s="12" t="s">
        <v>175</v>
      </c>
    </row>
    <row r="3" spans="1:12" ht="15" x14ac:dyDescent="0.25">
      <c r="A3" s="21" t="s">
        <v>58</v>
      </c>
      <c r="B3" s="21" t="s">
        <v>135</v>
      </c>
      <c r="C3" s="21" t="s">
        <v>59</v>
      </c>
      <c r="D3" s="52"/>
      <c r="E3" s="52"/>
      <c r="H3" s="45">
        <v>12</v>
      </c>
      <c r="I3" s="12" t="s">
        <v>136</v>
      </c>
      <c r="K3" s="12" t="str">
        <f t="array" ref="K3:K4">TRANSPOSE(B3:B4)</f>
        <v>Курс €</v>
      </c>
    </row>
    <row r="4" spans="1:12" x14ac:dyDescent="0.2">
      <c r="A4" s="46">
        <v>40787</v>
      </c>
      <c r="B4" s="19">
        <v>41.763100000000001</v>
      </c>
      <c r="C4" s="19">
        <v>28.927800000000001</v>
      </c>
      <c r="D4" s="43"/>
      <c r="E4" s="43"/>
      <c r="K4" s="12" t="str">
        <v>Курс €</v>
      </c>
    </row>
    <row r="5" spans="1:12" x14ac:dyDescent="0.2">
      <c r="A5" s="46">
        <v>40788</v>
      </c>
      <c r="B5" s="19">
        <v>41.473199999999999</v>
      </c>
      <c r="C5" s="19">
        <v>28.891100000000002</v>
      </c>
      <c r="D5" s="43"/>
      <c r="E5" s="43"/>
      <c r="H5" s="45">
        <v>88</v>
      </c>
      <c r="I5" s="12" t="s">
        <v>60</v>
      </c>
    </row>
    <row r="6" spans="1:12" x14ac:dyDescent="0.2">
      <c r="A6" s="46">
        <v>40789</v>
      </c>
      <c r="B6" s="19">
        <v>41.376199999999997</v>
      </c>
      <c r="C6" s="19">
        <v>29.060400000000001</v>
      </c>
      <c r="D6" s="43"/>
      <c r="E6" s="43"/>
    </row>
    <row r="7" spans="1:12" x14ac:dyDescent="0.2">
      <c r="A7" s="46">
        <v>40790</v>
      </c>
      <c r="B7" s="19">
        <v>41.376199999999997</v>
      </c>
      <c r="C7" s="19">
        <v>29.060400000000001</v>
      </c>
      <c r="D7" s="43"/>
      <c r="E7" s="43"/>
    </row>
    <row r="8" spans="1:12" x14ac:dyDescent="0.2">
      <c r="A8" s="46">
        <v>40791</v>
      </c>
      <c r="B8" s="19">
        <v>41.376199999999997</v>
      </c>
      <c r="C8" s="19">
        <v>29.060400000000001</v>
      </c>
      <c r="D8" s="43"/>
      <c r="E8" s="43"/>
    </row>
    <row r="9" spans="1:12" x14ac:dyDescent="0.2">
      <c r="A9" s="46">
        <v>40792</v>
      </c>
      <c r="B9" s="19">
        <v>41.482999999999997</v>
      </c>
      <c r="C9" s="19">
        <v>29.343599999999999</v>
      </c>
      <c r="D9" s="43"/>
      <c r="E9" s="43"/>
    </row>
    <row r="10" spans="1:12" x14ac:dyDescent="0.2">
      <c r="A10" s="46">
        <v>40793</v>
      </c>
      <c r="B10" s="19">
        <v>41.677100000000003</v>
      </c>
      <c r="C10" s="19">
        <v>29.610700000000001</v>
      </c>
      <c r="D10" s="43"/>
      <c r="E10" s="43"/>
    </row>
    <row r="11" spans="1:12" x14ac:dyDescent="0.2">
      <c r="A11" s="46">
        <v>40794</v>
      </c>
      <c r="B11" s="19">
        <v>41.490200000000002</v>
      </c>
      <c r="C11" s="19">
        <v>29.490500000000001</v>
      </c>
      <c r="D11" s="43"/>
      <c r="E11" s="43"/>
    </row>
    <row r="12" spans="1:12" x14ac:dyDescent="0.2">
      <c r="A12" s="46">
        <v>40795</v>
      </c>
      <c r="B12" s="19">
        <v>41.517499999999998</v>
      </c>
      <c r="C12" s="19">
        <v>29.5015</v>
      </c>
      <c r="D12" s="43"/>
      <c r="E12" s="43"/>
    </row>
    <row r="13" spans="1:12" x14ac:dyDescent="0.2">
      <c r="A13" s="46">
        <v>40796</v>
      </c>
      <c r="B13" s="19">
        <v>41.278599999999997</v>
      </c>
      <c r="C13" s="19">
        <v>29.6904</v>
      </c>
      <c r="D13" s="43"/>
      <c r="E13" s="43"/>
    </row>
    <row r="14" spans="1:12" x14ac:dyDescent="0.2">
      <c r="A14" s="46">
        <v>40797</v>
      </c>
      <c r="B14" s="19">
        <v>41.278599999999997</v>
      </c>
      <c r="C14" s="19">
        <v>29.6904</v>
      </c>
      <c r="D14" s="43"/>
      <c r="E14" s="43"/>
    </row>
    <row r="15" spans="1:12" x14ac:dyDescent="0.2">
      <c r="A15" s="46">
        <v>40798</v>
      </c>
      <c r="B15" s="19">
        <v>41.278599999999997</v>
      </c>
      <c r="C15" s="19">
        <v>29.6904</v>
      </c>
      <c r="D15" s="43"/>
      <c r="E15" s="43"/>
    </row>
    <row r="16" spans="1:12" x14ac:dyDescent="0.2">
      <c r="A16" s="46">
        <v>40799</v>
      </c>
      <c r="B16" s="19">
        <v>41.0914</v>
      </c>
      <c r="C16" s="19">
        <v>30.3034</v>
      </c>
      <c r="D16" s="43"/>
      <c r="E16" s="43"/>
    </row>
    <row r="17" spans="1:5" x14ac:dyDescent="0.2">
      <c r="A17" s="46">
        <v>40800</v>
      </c>
      <c r="B17" s="19">
        <v>41.226700000000001</v>
      </c>
      <c r="C17" s="19">
        <v>30.187200000000001</v>
      </c>
      <c r="D17" s="43"/>
      <c r="E17" s="43"/>
    </row>
    <row r="18" spans="1:5" x14ac:dyDescent="0.2">
      <c r="A18" s="46">
        <v>40801</v>
      </c>
      <c r="B18" s="19">
        <v>41.353099999999998</v>
      </c>
      <c r="C18" s="19">
        <v>30.3643</v>
      </c>
      <c r="D18" s="43"/>
      <c r="E18" s="43"/>
    </row>
    <row r="19" spans="1:5" x14ac:dyDescent="0.2">
      <c r="A19" s="46">
        <v>40802</v>
      </c>
      <c r="B19" s="19">
        <v>41.879199999999997</v>
      </c>
      <c r="C19" s="19">
        <v>30.504200000000001</v>
      </c>
      <c r="D19" s="43"/>
      <c r="E19" s="43"/>
    </row>
    <row r="20" spans="1:5" x14ac:dyDescent="0.2">
      <c r="A20" s="46">
        <v>40803</v>
      </c>
      <c r="B20" s="19">
        <v>42.248199999999997</v>
      </c>
      <c r="C20" s="19">
        <v>30.532800000000002</v>
      </c>
      <c r="D20" s="43"/>
      <c r="E20" s="43"/>
    </row>
    <row r="21" spans="1:5" x14ac:dyDescent="0.2">
      <c r="A21" s="46">
        <v>40804</v>
      </c>
      <c r="B21" s="19">
        <v>42.248199999999997</v>
      </c>
      <c r="C21" s="19">
        <v>30.532800000000002</v>
      </c>
      <c r="D21" s="43"/>
      <c r="E21" s="43"/>
    </row>
    <row r="22" spans="1:5" x14ac:dyDescent="0.2">
      <c r="A22" s="46">
        <v>40805</v>
      </c>
      <c r="B22" s="19">
        <v>42.248199999999997</v>
      </c>
      <c r="C22" s="19">
        <v>30.532800000000002</v>
      </c>
      <c r="D22" s="43"/>
      <c r="E22" s="43"/>
    </row>
    <row r="23" spans="1:5" x14ac:dyDescent="0.2">
      <c r="A23" s="46">
        <v>40806</v>
      </c>
      <c r="B23" s="19">
        <v>42.205800000000004</v>
      </c>
      <c r="C23" s="19">
        <v>30.867999999999999</v>
      </c>
      <c r="D23" s="43"/>
      <c r="E23" s="43"/>
    </row>
    <row r="24" spans="1:5" x14ac:dyDescent="0.2">
      <c r="A24" s="46">
        <v>40807</v>
      </c>
      <c r="B24" s="19">
        <v>42.916400000000003</v>
      </c>
      <c r="C24" s="19">
        <v>31.495999999999999</v>
      </c>
      <c r="D24" s="43"/>
      <c r="E24" s="43"/>
    </row>
    <row r="25" spans="1:5" x14ac:dyDescent="0.2">
      <c r="A25" s="46">
        <v>40808</v>
      </c>
      <c r="B25" s="19">
        <v>43.012700000000002</v>
      </c>
      <c r="C25" s="19">
        <v>31.412199999999999</v>
      </c>
      <c r="D25" s="43"/>
      <c r="E25" s="43"/>
    </row>
    <row r="26" spans="1:5" x14ac:dyDescent="0.2">
      <c r="A26" s="46">
        <v>40809</v>
      </c>
      <c r="B26" s="19">
        <v>43.242100000000001</v>
      </c>
      <c r="C26" s="19">
        <v>31.910599999999999</v>
      </c>
      <c r="D26" s="43"/>
      <c r="E26" s="43"/>
    </row>
    <row r="27" spans="1:5" x14ac:dyDescent="0.2">
      <c r="A27" s="46">
        <v>40810</v>
      </c>
      <c r="B27" s="19">
        <v>43.365499999999997</v>
      </c>
      <c r="C27" s="19">
        <v>32.1083</v>
      </c>
      <c r="D27" s="43"/>
      <c r="E27" s="43"/>
    </row>
    <row r="28" spans="1:5" x14ac:dyDescent="0.2">
      <c r="A28" s="46">
        <v>40811</v>
      </c>
      <c r="B28" s="19">
        <v>43.365499999999997</v>
      </c>
      <c r="C28" s="19">
        <v>32.1083</v>
      </c>
      <c r="D28" s="43"/>
      <c r="E28" s="43"/>
    </row>
    <row r="29" spans="1:5" x14ac:dyDescent="0.2">
      <c r="A29" s="46">
        <v>40812</v>
      </c>
      <c r="B29" s="19">
        <v>43.365499999999997</v>
      </c>
      <c r="C29" s="19">
        <v>32.1083</v>
      </c>
      <c r="D29" s="43"/>
      <c r="E29" s="43"/>
    </row>
    <row r="30" spans="1:5" x14ac:dyDescent="0.2">
      <c r="A30" s="46">
        <v>40813</v>
      </c>
      <c r="B30" s="19">
        <v>43.453499999999998</v>
      </c>
      <c r="C30" s="19">
        <v>32.4619</v>
      </c>
      <c r="D30" s="43"/>
      <c r="E30" s="43"/>
    </row>
    <row r="31" spans="1:5" x14ac:dyDescent="0.2">
      <c r="A31" s="46">
        <v>40814</v>
      </c>
      <c r="B31" s="19">
        <v>43.6357</v>
      </c>
      <c r="C31" s="19">
        <v>32.220100000000002</v>
      </c>
      <c r="D31" s="43"/>
      <c r="E31" s="43"/>
    </row>
    <row r="32" spans="1:5" x14ac:dyDescent="0.2">
      <c r="A32" s="46">
        <v>40815</v>
      </c>
      <c r="B32" s="19">
        <v>43.221600000000002</v>
      </c>
      <c r="C32" s="19">
        <v>31.818000000000001</v>
      </c>
      <c r="D32" s="43"/>
      <c r="E32" s="43"/>
    </row>
    <row r="33" spans="1:5" x14ac:dyDescent="0.2">
      <c r="A33" s="46">
        <v>40816</v>
      </c>
      <c r="B33" s="19">
        <v>43.3979</v>
      </c>
      <c r="C33" s="19">
        <v>31.8751</v>
      </c>
      <c r="D33" s="43"/>
      <c r="E33" s="43"/>
    </row>
    <row r="34" spans="1:5" x14ac:dyDescent="0.2">
      <c r="A34" s="46">
        <v>40817</v>
      </c>
      <c r="B34" s="19">
        <v>43.4191</v>
      </c>
      <c r="C34" s="19">
        <v>32.11</v>
      </c>
      <c r="D34" s="43"/>
      <c r="E34" s="43"/>
    </row>
    <row r="35" spans="1:5" x14ac:dyDescent="0.2">
      <c r="A35" s="46">
        <v>40818</v>
      </c>
      <c r="B35" s="19">
        <v>43.4191</v>
      </c>
      <c r="C35" s="19">
        <v>32.11</v>
      </c>
      <c r="D35" s="43"/>
      <c r="E35" s="43"/>
    </row>
    <row r="36" spans="1:5" x14ac:dyDescent="0.2">
      <c r="A36" s="46">
        <v>40819</v>
      </c>
      <c r="B36" s="19">
        <v>43.4191</v>
      </c>
      <c r="C36" s="19">
        <v>32.11</v>
      </c>
      <c r="D36" s="43"/>
      <c r="E36" s="43"/>
    </row>
    <row r="37" spans="1:5" x14ac:dyDescent="0.2">
      <c r="A37" s="46">
        <v>40820</v>
      </c>
      <c r="B37" s="19">
        <v>43.441099999999999</v>
      </c>
      <c r="C37" s="19">
        <v>32.588999999999999</v>
      </c>
      <c r="D37" s="43"/>
      <c r="E37" s="43"/>
    </row>
    <row r="38" spans="1:5" x14ac:dyDescent="0.2">
      <c r="A38" s="46">
        <v>40821</v>
      </c>
      <c r="B38" s="19">
        <v>43.1571</v>
      </c>
      <c r="C38" s="19">
        <v>32.679900000000004</v>
      </c>
      <c r="D38" s="43"/>
      <c r="E38" s="43"/>
    </row>
    <row r="39" spans="1:5" x14ac:dyDescent="0.2">
      <c r="A39" s="46">
        <v>40822</v>
      </c>
      <c r="B39" s="19">
        <v>43.463200000000001</v>
      </c>
      <c r="C39" s="19">
        <v>32.6374</v>
      </c>
      <c r="D39" s="43"/>
      <c r="E39" s="43"/>
    </row>
    <row r="40" spans="1:5" x14ac:dyDescent="0.2">
      <c r="A40" s="46">
        <v>40823</v>
      </c>
      <c r="B40" s="19">
        <v>43.372799999999998</v>
      </c>
      <c r="C40" s="19">
        <v>32.508499999999998</v>
      </c>
      <c r="D40" s="43"/>
      <c r="E40" s="43"/>
    </row>
    <row r="41" spans="1:5" x14ac:dyDescent="0.2">
      <c r="A41" s="46">
        <v>40824</v>
      </c>
      <c r="B41" s="19">
        <v>43.261400000000002</v>
      </c>
      <c r="C41" s="19">
        <v>32.200499999999998</v>
      </c>
      <c r="D41" s="43"/>
      <c r="E41" s="43"/>
    </row>
    <row r="42" spans="1:5" x14ac:dyDescent="0.2">
      <c r="A42" s="46">
        <v>40825</v>
      </c>
      <c r="B42" s="19">
        <v>43.261400000000002</v>
      </c>
      <c r="C42" s="19">
        <v>32.200499999999998</v>
      </c>
      <c r="D42" s="43"/>
      <c r="E42" s="43"/>
    </row>
    <row r="43" spans="1:5" x14ac:dyDescent="0.2">
      <c r="A43" s="46">
        <v>40826</v>
      </c>
      <c r="B43" s="19">
        <v>43.261400000000002</v>
      </c>
      <c r="C43" s="19">
        <v>32.200499999999998</v>
      </c>
      <c r="D43" s="43"/>
      <c r="E43" s="43"/>
    </row>
    <row r="44" spans="1:5" x14ac:dyDescent="0.2">
      <c r="A44" s="46">
        <v>40827</v>
      </c>
      <c r="B44" s="19">
        <v>43.142499999999998</v>
      </c>
      <c r="C44" s="19">
        <v>32.009599999999999</v>
      </c>
      <c r="D44" s="43"/>
      <c r="E44" s="43"/>
    </row>
    <row r="45" spans="1:5" x14ac:dyDescent="0.2">
      <c r="A45" s="46">
        <v>40828</v>
      </c>
      <c r="B45" s="19">
        <v>42.860100000000003</v>
      </c>
      <c r="C45" s="19">
        <v>31.427</v>
      </c>
      <c r="D45" s="43"/>
      <c r="E45" s="43"/>
    </row>
    <row r="46" spans="1:5" x14ac:dyDescent="0.2">
      <c r="A46" s="46">
        <v>40829</v>
      </c>
      <c r="B46" s="19">
        <v>42.878500000000003</v>
      </c>
      <c r="C46" s="19">
        <v>31.415099999999999</v>
      </c>
      <c r="D46" s="43"/>
      <c r="E46" s="43"/>
    </row>
    <row r="47" spans="1:5" x14ac:dyDescent="0.2">
      <c r="A47" s="46">
        <v>40830</v>
      </c>
      <c r="B47" s="19">
        <v>43.023600000000002</v>
      </c>
      <c r="C47" s="19">
        <v>31.2014</v>
      </c>
      <c r="D47" s="43"/>
      <c r="E47" s="43"/>
    </row>
    <row r="48" spans="1:5" x14ac:dyDescent="0.2">
      <c r="A48" s="46">
        <v>40831</v>
      </c>
      <c r="B48" s="19">
        <v>42.732799999999997</v>
      </c>
      <c r="C48" s="19">
        <v>30.990500000000001</v>
      </c>
      <c r="D48" s="43"/>
      <c r="E48" s="43"/>
    </row>
    <row r="49" spans="1:5" x14ac:dyDescent="0.2">
      <c r="A49" s="46">
        <v>40832</v>
      </c>
      <c r="B49" s="19">
        <v>42.732799999999997</v>
      </c>
      <c r="C49" s="19">
        <v>30.990500000000001</v>
      </c>
      <c r="D49" s="43"/>
      <c r="E49" s="43"/>
    </row>
    <row r="50" spans="1:5" x14ac:dyDescent="0.2">
      <c r="A50" s="46">
        <v>40833</v>
      </c>
      <c r="B50" s="19">
        <v>42.732799999999997</v>
      </c>
      <c r="C50" s="19">
        <v>30.990500000000001</v>
      </c>
      <c r="D50" s="43"/>
      <c r="E50" s="43"/>
    </row>
    <row r="51" spans="1:5" x14ac:dyDescent="0.2">
      <c r="A51" s="46">
        <v>40834</v>
      </c>
      <c r="B51" s="19">
        <v>42.616900000000001</v>
      </c>
      <c r="C51" s="19">
        <v>30.736999999999998</v>
      </c>
      <c r="D51" s="43"/>
      <c r="E51" s="43"/>
    </row>
    <row r="52" spans="1:5" x14ac:dyDescent="0.2">
      <c r="A52" s="46">
        <v>40835</v>
      </c>
      <c r="B52" s="19">
        <v>42.555100000000003</v>
      </c>
      <c r="C52" s="19">
        <v>30.9694</v>
      </c>
      <c r="D52" s="43"/>
      <c r="E52" s="43"/>
    </row>
    <row r="53" spans="1:5" x14ac:dyDescent="0.2">
      <c r="A53" s="46">
        <v>40836</v>
      </c>
      <c r="B53" s="19">
        <v>42.708399999999997</v>
      </c>
      <c r="C53" s="19">
        <v>30.925699999999999</v>
      </c>
      <c r="D53" s="43"/>
      <c r="E53" s="43"/>
    </row>
    <row r="54" spans="1:5" x14ac:dyDescent="0.2">
      <c r="A54" s="46">
        <v>40837</v>
      </c>
      <c r="B54" s="19">
        <v>42.985799999999998</v>
      </c>
      <c r="C54" s="19">
        <v>31.378799999999998</v>
      </c>
      <c r="D54" s="43"/>
      <c r="E54" s="43"/>
    </row>
    <row r="55" spans="1:5" x14ac:dyDescent="0.2">
      <c r="A55" s="46">
        <v>40838</v>
      </c>
      <c r="B55" s="19">
        <v>43.137300000000003</v>
      </c>
      <c r="C55" s="19">
        <v>31.336099999999998</v>
      </c>
      <c r="D55" s="43"/>
      <c r="E55" s="43"/>
    </row>
    <row r="56" spans="1:5" x14ac:dyDescent="0.2">
      <c r="A56" s="46">
        <v>40839</v>
      </c>
      <c r="B56" s="19">
        <v>43.137300000000003</v>
      </c>
      <c r="C56" s="19">
        <v>31.336099999999998</v>
      </c>
      <c r="D56" s="43"/>
      <c r="E56" s="43"/>
    </row>
    <row r="57" spans="1:5" x14ac:dyDescent="0.2">
      <c r="A57" s="46">
        <v>40840</v>
      </c>
      <c r="B57" s="19">
        <v>43.137300000000003</v>
      </c>
      <c r="C57" s="19">
        <v>31.336099999999998</v>
      </c>
      <c r="D57" s="43"/>
      <c r="E57" s="43"/>
    </row>
    <row r="58" spans="1:5" x14ac:dyDescent="0.2">
      <c r="A58" s="46">
        <v>40841</v>
      </c>
      <c r="B58" s="19">
        <v>42.915300000000002</v>
      </c>
      <c r="C58" s="19">
        <v>30.825500000000002</v>
      </c>
      <c r="D58" s="43"/>
      <c r="E58" s="43"/>
    </row>
    <row r="59" spans="1:5" x14ac:dyDescent="0.2">
      <c r="A59" s="46">
        <v>40842</v>
      </c>
      <c r="B59" s="19">
        <v>42.400100000000002</v>
      </c>
      <c r="C59" s="19">
        <v>30.4971</v>
      </c>
      <c r="D59" s="43"/>
      <c r="E59" s="43"/>
    </row>
    <row r="60" spans="1:5" x14ac:dyDescent="0.2">
      <c r="A60" s="46">
        <v>40843</v>
      </c>
      <c r="B60" s="19">
        <v>42.545699999999997</v>
      </c>
      <c r="C60" s="19">
        <v>30.5732</v>
      </c>
      <c r="D60" s="43"/>
      <c r="E60" s="43"/>
    </row>
    <row r="61" spans="1:5" x14ac:dyDescent="0.2">
      <c r="A61" s="46">
        <v>40844</v>
      </c>
      <c r="B61" s="19">
        <v>42.357100000000003</v>
      </c>
      <c r="C61" s="19">
        <v>30.242100000000001</v>
      </c>
      <c r="D61" s="43"/>
      <c r="E61" s="43"/>
    </row>
    <row r="62" spans="1:5" x14ac:dyDescent="0.2">
      <c r="A62" s="46">
        <v>40845</v>
      </c>
      <c r="B62" s="19">
        <v>42.383000000000003</v>
      </c>
      <c r="C62" s="19">
        <v>29.8977</v>
      </c>
      <c r="D62" s="43"/>
      <c r="E62" s="43"/>
    </row>
    <row r="63" spans="1:5" x14ac:dyDescent="0.2">
      <c r="A63" s="46">
        <v>40846</v>
      </c>
      <c r="B63" s="19">
        <v>42.383000000000003</v>
      </c>
      <c r="C63" s="19">
        <v>29.8977</v>
      </c>
      <c r="D63" s="43"/>
      <c r="E63" s="43"/>
    </row>
    <row r="64" spans="1:5" x14ac:dyDescent="0.2">
      <c r="A64" s="46">
        <v>40847</v>
      </c>
      <c r="B64" s="19">
        <v>42.383000000000003</v>
      </c>
      <c r="C64" s="19">
        <v>29.8977</v>
      </c>
      <c r="D64" s="43"/>
      <c r="E64" s="43"/>
    </row>
    <row r="65" spans="1:5" x14ac:dyDescent="0.2">
      <c r="A65" s="46">
        <v>40848</v>
      </c>
      <c r="B65" s="19">
        <v>42.183300000000003</v>
      </c>
      <c r="C65" s="19">
        <v>30.124500000000001</v>
      </c>
      <c r="D65" s="43"/>
      <c r="E65" s="43"/>
    </row>
    <row r="66" spans="1:5" x14ac:dyDescent="0.2">
      <c r="A66" s="46">
        <v>40849</v>
      </c>
      <c r="B66" s="19">
        <v>42.246899999999997</v>
      </c>
      <c r="C66" s="19">
        <v>30.6448</v>
      </c>
      <c r="D66" s="43"/>
      <c r="E66" s="43"/>
    </row>
    <row r="67" spans="1:5" x14ac:dyDescent="0.2">
      <c r="A67" s="46">
        <v>40850</v>
      </c>
      <c r="B67" s="19">
        <v>42.143099999999997</v>
      </c>
      <c r="C67" s="19">
        <v>30.683</v>
      </c>
      <c r="D67" s="43"/>
      <c r="E67" s="43"/>
    </row>
    <row r="68" spans="1:5" x14ac:dyDescent="0.2">
      <c r="A68" s="46">
        <v>40851</v>
      </c>
      <c r="B68" s="19">
        <v>42.212800000000001</v>
      </c>
      <c r="C68" s="19">
        <v>30.843800000000002</v>
      </c>
      <c r="D68" s="43"/>
      <c r="E68" s="43"/>
    </row>
    <row r="69" spans="1:5" x14ac:dyDescent="0.2">
      <c r="A69" s="46">
        <v>40852</v>
      </c>
      <c r="B69" s="19">
        <v>42.212800000000001</v>
      </c>
      <c r="C69" s="19">
        <v>30.843800000000002</v>
      </c>
      <c r="D69" s="43"/>
      <c r="E69" s="43"/>
    </row>
    <row r="70" spans="1:5" x14ac:dyDescent="0.2">
      <c r="A70" s="46">
        <v>40853</v>
      </c>
      <c r="B70" s="19">
        <v>42.212800000000001</v>
      </c>
      <c r="C70" s="19">
        <v>30.843800000000002</v>
      </c>
      <c r="D70" s="43"/>
      <c r="E70" s="43"/>
    </row>
    <row r="71" spans="1:5" x14ac:dyDescent="0.2">
      <c r="A71" s="46">
        <v>40854</v>
      </c>
      <c r="B71" s="19">
        <v>42.212800000000001</v>
      </c>
      <c r="C71" s="19">
        <v>30.843800000000002</v>
      </c>
      <c r="D71" s="43"/>
      <c r="E71" s="43"/>
    </row>
    <row r="72" spans="1:5" x14ac:dyDescent="0.2">
      <c r="A72" s="46">
        <v>40855</v>
      </c>
      <c r="B72" s="19">
        <v>42.072699999999998</v>
      </c>
      <c r="C72" s="19">
        <v>30.569400000000002</v>
      </c>
      <c r="D72" s="43"/>
      <c r="E72" s="43"/>
    </row>
    <row r="73" spans="1:5" x14ac:dyDescent="0.2">
      <c r="A73" s="46">
        <v>40856</v>
      </c>
      <c r="B73" s="19">
        <v>41.939399999999999</v>
      </c>
      <c r="C73" s="19">
        <v>30.5014</v>
      </c>
      <c r="D73" s="43"/>
      <c r="E73" s="43"/>
    </row>
    <row r="74" spans="1:5" x14ac:dyDescent="0.2">
      <c r="A74" s="46">
        <v>40857</v>
      </c>
      <c r="B74" s="19">
        <v>41.599800000000002</v>
      </c>
      <c r="C74" s="19">
        <v>30.103300000000001</v>
      </c>
      <c r="D74" s="43"/>
      <c r="E74" s="43"/>
    </row>
    <row r="75" spans="1:5" x14ac:dyDescent="0.2">
      <c r="A75" s="46">
        <v>40858</v>
      </c>
      <c r="B75" s="19">
        <v>41.6937</v>
      </c>
      <c r="C75" s="19">
        <v>30.845400000000001</v>
      </c>
      <c r="D75" s="43"/>
      <c r="E75" s="43"/>
    </row>
    <row r="76" spans="1:5" x14ac:dyDescent="0.2">
      <c r="A76" s="46">
        <v>40859</v>
      </c>
      <c r="B76" s="19">
        <v>41.5886</v>
      </c>
      <c r="C76" s="19">
        <v>30.528199999999998</v>
      </c>
      <c r="D76" s="43"/>
      <c r="E76" s="43"/>
    </row>
    <row r="77" spans="1:5" x14ac:dyDescent="0.2">
      <c r="A77" s="46">
        <v>40860</v>
      </c>
      <c r="B77" s="19">
        <v>41.5886</v>
      </c>
      <c r="C77" s="19">
        <v>30.528199999999998</v>
      </c>
      <c r="D77" s="43"/>
      <c r="E77" s="43"/>
    </row>
    <row r="78" spans="1:5" x14ac:dyDescent="0.2">
      <c r="A78" s="46">
        <v>40861</v>
      </c>
      <c r="B78" s="19">
        <v>41.5886</v>
      </c>
      <c r="C78" s="19">
        <v>30.528199999999998</v>
      </c>
      <c r="D78" s="43"/>
      <c r="E78" s="43"/>
    </row>
    <row r="79" spans="1:5" x14ac:dyDescent="0.2">
      <c r="A79" s="46">
        <v>40862</v>
      </c>
      <c r="B79" s="19">
        <v>41.663800000000002</v>
      </c>
      <c r="C79" s="19">
        <v>30.292100000000001</v>
      </c>
      <c r="D79" s="43"/>
      <c r="E79" s="43"/>
    </row>
    <row r="80" spans="1:5" x14ac:dyDescent="0.2">
      <c r="A80" s="46">
        <v>40863</v>
      </c>
      <c r="B80" s="19">
        <v>41.688400000000001</v>
      </c>
      <c r="C80" s="19">
        <v>30.66</v>
      </c>
      <c r="D80" s="43"/>
      <c r="E80" s="43"/>
    </row>
    <row r="81" spans="1:5" x14ac:dyDescent="0.2">
      <c r="A81" s="46">
        <v>40864</v>
      </c>
      <c r="B81" s="19">
        <v>41.460500000000003</v>
      </c>
      <c r="C81" s="19">
        <v>30.841699999999999</v>
      </c>
      <c r="D81" s="43"/>
      <c r="E81" s="43"/>
    </row>
    <row r="82" spans="1:5" x14ac:dyDescent="0.2">
      <c r="A82" s="46">
        <v>40865</v>
      </c>
      <c r="B82" s="19">
        <v>41.499699999999997</v>
      </c>
      <c r="C82" s="19">
        <v>30.733699999999999</v>
      </c>
      <c r="D82" s="43"/>
      <c r="E82" s="43"/>
    </row>
    <row r="83" spans="1:5" x14ac:dyDescent="0.2">
      <c r="A83" s="46">
        <v>40866</v>
      </c>
      <c r="B83" s="19">
        <v>41.703499999999998</v>
      </c>
      <c r="C83" s="19">
        <v>30.919</v>
      </c>
      <c r="D83" s="43"/>
      <c r="E83" s="43"/>
    </row>
    <row r="84" spans="1:5" x14ac:dyDescent="0.2">
      <c r="A84" s="46">
        <v>40867</v>
      </c>
      <c r="B84" s="19">
        <v>41.703499999999998</v>
      </c>
      <c r="C84" s="19">
        <v>30.919</v>
      </c>
      <c r="D84" s="43"/>
      <c r="E84" s="43"/>
    </row>
    <row r="85" spans="1:5" x14ac:dyDescent="0.2">
      <c r="A85" s="46">
        <v>40868</v>
      </c>
      <c r="B85" s="19">
        <v>41.703499999999998</v>
      </c>
      <c r="C85" s="19">
        <v>30.919</v>
      </c>
      <c r="D85" s="43"/>
      <c r="E85" s="43"/>
    </row>
    <row r="86" spans="1:5" x14ac:dyDescent="0.2">
      <c r="A86" s="46">
        <v>40869</v>
      </c>
      <c r="B86" s="19">
        <v>41.861199999999997</v>
      </c>
      <c r="C86" s="19">
        <v>30.9693</v>
      </c>
      <c r="D86" s="43"/>
      <c r="E86" s="43"/>
    </row>
    <row r="87" spans="1:5" x14ac:dyDescent="0.2">
      <c r="A87" s="46">
        <v>40870</v>
      </c>
      <c r="B87" s="19">
        <v>41.910899999999998</v>
      </c>
      <c r="C87" s="19">
        <v>31.061199999999999</v>
      </c>
      <c r="D87" s="43"/>
      <c r="E87" s="43"/>
    </row>
    <row r="88" spans="1:5" x14ac:dyDescent="0.2">
      <c r="A88" s="46">
        <v>40871</v>
      </c>
      <c r="B88" s="19">
        <v>42.025599999999997</v>
      </c>
      <c r="C88" s="19">
        <v>31.2133</v>
      </c>
      <c r="D88" s="43"/>
      <c r="E88" s="43"/>
    </row>
    <row r="89" spans="1:5" x14ac:dyDescent="0.2">
      <c r="A89" s="46">
        <v>40872</v>
      </c>
      <c r="B89" s="19">
        <v>42.033700000000003</v>
      </c>
      <c r="C89" s="19">
        <v>31.436499999999999</v>
      </c>
      <c r="D89" s="43"/>
      <c r="E89" s="43"/>
    </row>
    <row r="90" spans="1:5" x14ac:dyDescent="0.2">
      <c r="A90" s="46">
        <v>40873</v>
      </c>
      <c r="B90" s="19">
        <v>42.025100000000002</v>
      </c>
      <c r="C90" s="19">
        <v>31.578800000000001</v>
      </c>
      <c r="D90" s="43"/>
      <c r="E90" s="43"/>
    </row>
    <row r="91" spans="1:5" x14ac:dyDescent="0.2">
      <c r="A91" s="46">
        <v>40874</v>
      </c>
      <c r="B91" s="19">
        <v>42.025100000000002</v>
      </c>
      <c r="C91" s="19">
        <v>31.578800000000001</v>
      </c>
      <c r="D91" s="43"/>
      <c r="E91" s="43"/>
    </row>
    <row r="92" spans="1:5" x14ac:dyDescent="0.2">
      <c r="A92" s="46">
        <v>40875</v>
      </c>
      <c r="B92" s="19">
        <v>42.025100000000002</v>
      </c>
      <c r="C92" s="19">
        <v>31.578800000000001</v>
      </c>
      <c r="D92" s="43"/>
      <c r="E92" s="43"/>
    </row>
    <row r="93" spans="1:5" x14ac:dyDescent="0.2">
      <c r="A93" s="46">
        <v>40876</v>
      </c>
      <c r="B93" s="19">
        <v>41.7744</v>
      </c>
      <c r="C93" s="19">
        <v>31.4117</v>
      </c>
      <c r="D93" s="43"/>
      <c r="E93" s="43"/>
    </row>
    <row r="94" spans="1:5" x14ac:dyDescent="0.2">
      <c r="A94" s="46">
        <v>40877</v>
      </c>
      <c r="B94" s="19">
        <v>41.845700000000001</v>
      </c>
      <c r="C94" s="19">
        <v>31.3216</v>
      </c>
      <c r="D94" s="43"/>
      <c r="E94" s="43"/>
    </row>
    <row r="95" spans="1:5" x14ac:dyDescent="0.2">
      <c r="A95" s="46">
        <v>40878</v>
      </c>
      <c r="B95" s="19">
        <v>41.755899999999997</v>
      </c>
      <c r="C95" s="19">
        <v>31.400099999999998</v>
      </c>
      <c r="D95" s="43"/>
      <c r="E95" s="43"/>
    </row>
    <row r="96" spans="1:5" x14ac:dyDescent="0.2">
      <c r="A96" s="46">
        <v>40879</v>
      </c>
      <c r="B96" s="19">
        <v>41.506799999999998</v>
      </c>
      <c r="C96" s="19">
        <v>30.848600000000001</v>
      </c>
      <c r="D96" s="43"/>
      <c r="E96" s="43"/>
    </row>
    <row r="97" spans="1:5" x14ac:dyDescent="0.2">
      <c r="A97" s="46">
        <v>40880</v>
      </c>
      <c r="B97" s="19">
        <v>41.482399999999998</v>
      </c>
      <c r="C97" s="19">
        <v>30.809899999999999</v>
      </c>
      <c r="D97" s="43"/>
      <c r="E97" s="43"/>
    </row>
    <row r="98" spans="1:5" x14ac:dyDescent="0.2">
      <c r="A98" s="46">
        <v>40881</v>
      </c>
      <c r="B98" s="19">
        <v>41.482399999999998</v>
      </c>
      <c r="C98" s="19">
        <v>30.809899999999999</v>
      </c>
      <c r="D98" s="43"/>
      <c r="E98" s="43"/>
    </row>
    <row r="99" spans="1:5" x14ac:dyDescent="0.2">
      <c r="A99" s="46">
        <v>40882</v>
      </c>
      <c r="B99" s="19">
        <v>41.482399999999998</v>
      </c>
      <c r="C99" s="19">
        <v>30.809899999999999</v>
      </c>
      <c r="D99" s="43"/>
      <c r="E99" s="43"/>
    </row>
    <row r="100" spans="1:5" x14ac:dyDescent="0.2">
      <c r="A100" s="46">
        <v>40883</v>
      </c>
      <c r="B100" s="19">
        <v>41.470700000000001</v>
      </c>
      <c r="C100" s="19">
        <v>30.9068</v>
      </c>
      <c r="D100" s="43"/>
      <c r="E100" s="43"/>
    </row>
    <row r="101" spans="1:5" x14ac:dyDescent="0.2">
      <c r="A101" s="46">
        <v>40884</v>
      </c>
      <c r="B101" s="19">
        <v>41.584200000000003</v>
      </c>
      <c r="C101" s="19">
        <v>31.102599999999999</v>
      </c>
      <c r="D101" s="43"/>
      <c r="E101" s="43"/>
    </row>
    <row r="102" spans="1:5" x14ac:dyDescent="0.2">
      <c r="A102" s="46">
        <v>40885</v>
      </c>
      <c r="B102" s="19">
        <v>41.866100000000003</v>
      </c>
      <c r="C102" s="19">
        <v>31.152699999999999</v>
      </c>
      <c r="D102" s="43"/>
      <c r="E102" s="43"/>
    </row>
    <row r="103" spans="1:5" x14ac:dyDescent="0.2">
      <c r="A103" s="46">
        <v>40886</v>
      </c>
      <c r="B103" s="19">
        <v>41.871099999999998</v>
      </c>
      <c r="C103" s="19">
        <v>31.230799999999999</v>
      </c>
      <c r="D103" s="43"/>
      <c r="E103" s="43"/>
    </row>
    <row r="104" spans="1:5" x14ac:dyDescent="0.2">
      <c r="A104" s="46">
        <v>40887</v>
      </c>
      <c r="B104" s="19">
        <v>42.015300000000003</v>
      </c>
      <c r="C104" s="19">
        <v>31.569099999999999</v>
      </c>
      <c r="D104" s="43"/>
      <c r="E104" s="43"/>
    </row>
    <row r="105" spans="1:5" x14ac:dyDescent="0.2">
      <c r="A105" s="46">
        <v>40888</v>
      </c>
      <c r="B105" s="19">
        <v>42.015300000000003</v>
      </c>
      <c r="C105" s="19">
        <v>31.569099999999999</v>
      </c>
      <c r="D105" s="43"/>
      <c r="E105" s="43"/>
    </row>
    <row r="106" spans="1:5" x14ac:dyDescent="0.2">
      <c r="A106" s="46">
        <v>40889</v>
      </c>
      <c r="B106" s="19">
        <v>42.015300000000003</v>
      </c>
      <c r="C106" s="19">
        <v>31.569099999999999</v>
      </c>
      <c r="D106" s="43"/>
      <c r="E106" s="43"/>
    </row>
    <row r="107" spans="1:5" x14ac:dyDescent="0.2">
      <c r="A107" s="46">
        <v>40890</v>
      </c>
      <c r="B107" s="19">
        <v>41.902299999999997</v>
      </c>
      <c r="C107" s="19">
        <v>31.413399999999999</v>
      </c>
      <c r="D107" s="43"/>
      <c r="E107" s="43"/>
    </row>
    <row r="108" spans="1:5" x14ac:dyDescent="0.2">
      <c r="A108" s="46">
        <v>40891</v>
      </c>
      <c r="B108" s="19">
        <v>41.789099999999998</v>
      </c>
      <c r="C108" s="19">
        <v>31.670400000000001</v>
      </c>
      <c r="D108" s="43"/>
      <c r="E108" s="43"/>
    </row>
    <row r="109" spans="1:5" x14ac:dyDescent="0.2">
      <c r="A109" s="46">
        <v>40892</v>
      </c>
      <c r="B109" s="19">
        <v>41.412700000000001</v>
      </c>
      <c r="C109" s="19">
        <v>31.765499999999999</v>
      </c>
      <c r="D109" s="43"/>
      <c r="E109" s="43"/>
    </row>
    <row r="110" spans="1:5" x14ac:dyDescent="0.2">
      <c r="A110" s="46">
        <v>40893</v>
      </c>
      <c r="B110" s="19">
        <v>41.438899999999997</v>
      </c>
      <c r="C110" s="19">
        <v>31.895700000000001</v>
      </c>
      <c r="D110" s="43"/>
      <c r="E110" s="43"/>
    </row>
    <row r="111" spans="1:5" x14ac:dyDescent="0.2">
      <c r="A111" s="46">
        <v>40894</v>
      </c>
      <c r="B111" s="19">
        <v>41.393300000000004</v>
      </c>
      <c r="C111" s="19">
        <v>31.770099999999999</v>
      </c>
      <c r="D111" s="43"/>
      <c r="E111" s="43"/>
    </row>
    <row r="112" spans="1:5" x14ac:dyDescent="0.2">
      <c r="A112" s="46">
        <v>40895</v>
      </c>
      <c r="B112" s="19">
        <v>41.393300000000004</v>
      </c>
      <c r="C112" s="19">
        <v>31.770099999999999</v>
      </c>
      <c r="D112" s="43"/>
      <c r="E112" s="43"/>
    </row>
    <row r="113" spans="1:5" x14ac:dyDescent="0.2">
      <c r="A113" s="46">
        <v>40896</v>
      </c>
      <c r="B113" s="19">
        <v>41.393300000000004</v>
      </c>
      <c r="C113" s="19">
        <v>31.770099999999999</v>
      </c>
      <c r="D113" s="43"/>
      <c r="E113" s="43"/>
    </row>
    <row r="114" spans="1:5" x14ac:dyDescent="0.2">
      <c r="A114" s="46">
        <v>40897</v>
      </c>
      <c r="B114" s="19">
        <v>41.686799999999998</v>
      </c>
      <c r="C114" s="19">
        <v>32.032299999999999</v>
      </c>
      <c r="D114" s="43"/>
      <c r="E114" s="43"/>
    </row>
    <row r="115" spans="1:5" x14ac:dyDescent="0.2">
      <c r="A115" s="46">
        <v>40898</v>
      </c>
      <c r="B115" s="19">
        <v>41.7059</v>
      </c>
      <c r="C115" s="19">
        <v>32.051900000000003</v>
      </c>
      <c r="D115" s="43"/>
      <c r="E115" s="43"/>
    </row>
    <row r="116" spans="1:5" x14ac:dyDescent="0.2">
      <c r="A116" s="46">
        <v>40899</v>
      </c>
      <c r="B116" s="19">
        <v>41.671799999999998</v>
      </c>
      <c r="C116" s="19">
        <v>31.764500000000002</v>
      </c>
      <c r="D116" s="43"/>
      <c r="E116" s="43"/>
    </row>
    <row r="117" spans="1:5" x14ac:dyDescent="0.2">
      <c r="A117" s="46">
        <v>40900</v>
      </c>
      <c r="B117" s="19">
        <v>41.225000000000001</v>
      </c>
      <c r="C117" s="19">
        <v>31.563400000000001</v>
      </c>
      <c r="D117" s="43"/>
      <c r="E117" s="43"/>
    </row>
    <row r="118" spans="1:5" x14ac:dyDescent="0.2">
      <c r="A118" s="46">
        <v>40901</v>
      </c>
      <c r="B118" s="19">
        <v>40.884799999999998</v>
      </c>
      <c r="C118" s="19">
        <v>31.2575</v>
      </c>
      <c r="D118" s="43"/>
      <c r="E118" s="43"/>
    </row>
    <row r="119" spans="1:5" x14ac:dyDescent="0.2">
      <c r="A119" s="46">
        <v>40902</v>
      </c>
      <c r="B119" s="19">
        <v>40.884799999999998</v>
      </c>
      <c r="C119" s="19">
        <v>31.2575</v>
      </c>
      <c r="D119" s="43"/>
      <c r="E119" s="43"/>
    </row>
    <row r="120" spans="1:5" x14ac:dyDescent="0.2">
      <c r="A120" s="46">
        <v>40903</v>
      </c>
      <c r="B120" s="19">
        <v>40.884799999999998</v>
      </c>
      <c r="C120" s="19">
        <v>31.2575</v>
      </c>
      <c r="D120" s="43"/>
      <c r="E120" s="43"/>
    </row>
    <row r="121" spans="1:5" x14ac:dyDescent="0.2">
      <c r="A121" s="46">
        <v>40904</v>
      </c>
      <c r="B121" s="19">
        <v>40.763199999999998</v>
      </c>
      <c r="C121" s="19">
        <v>31.226600000000001</v>
      </c>
      <c r="D121" s="43"/>
      <c r="E121" s="43"/>
    </row>
    <row r="122" spans="1:5" x14ac:dyDescent="0.2">
      <c r="A122" s="46">
        <v>40905</v>
      </c>
      <c r="B122" s="19">
        <v>40.633899999999997</v>
      </c>
      <c r="C122" s="19">
        <v>31.084700000000002</v>
      </c>
      <c r="D122" s="43"/>
      <c r="E122" s="43"/>
    </row>
    <row r="123" spans="1:5" x14ac:dyDescent="0.2">
      <c r="A123" s="46">
        <v>40906</v>
      </c>
      <c r="B123" s="19">
        <v>41.228000000000002</v>
      </c>
      <c r="C123" s="19">
        <v>31.563300000000002</v>
      </c>
      <c r="D123" s="43"/>
      <c r="E123" s="43"/>
    </row>
    <row r="124" spans="1:5" x14ac:dyDescent="0.2">
      <c r="A124" s="46">
        <v>40907</v>
      </c>
      <c r="B124" s="19">
        <v>41.407899999999998</v>
      </c>
      <c r="C124" s="19">
        <v>32.0197</v>
      </c>
      <c r="D124" s="43"/>
      <c r="E124" s="43"/>
    </row>
    <row r="125" spans="1:5" x14ac:dyDescent="0.2">
      <c r="A125" s="46">
        <v>40908</v>
      </c>
      <c r="B125" s="19">
        <v>41.671399999999998</v>
      </c>
      <c r="C125" s="19">
        <v>32.196100000000001</v>
      </c>
      <c r="D125" s="43"/>
      <c r="E125" s="4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Scroll Bar 1">
              <controlPr defaultSize="0" autoPict="0">
                <anchor moveWithCells="1">
                  <from>
                    <xdr:col>4</xdr:col>
                    <xdr:colOff>171450</xdr:colOff>
                    <xdr:row>1</xdr:row>
                    <xdr:rowOff>171450</xdr:rowOff>
                  </from>
                  <to>
                    <xdr:col>6</xdr:col>
                    <xdr:colOff>600075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Scroll Bar 2">
              <controlPr defaultSize="0" autoPict="0">
                <anchor moveWithCells="1">
                  <from>
                    <xdr:col>4</xdr:col>
                    <xdr:colOff>190500</xdr:colOff>
                    <xdr:row>3</xdr:row>
                    <xdr:rowOff>161925</xdr:rowOff>
                  </from>
                  <to>
                    <xdr:col>7</xdr:col>
                    <xdr:colOff>19050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5" name="List Box 5">
              <controlPr defaultSize="0" autoLine="0" autoPict="0">
                <anchor moveWithCells="1">
                  <from>
                    <xdr:col>11</xdr:col>
                    <xdr:colOff>600075</xdr:colOff>
                    <xdr:row>3</xdr:row>
                    <xdr:rowOff>28575</xdr:rowOff>
                  </from>
                  <to>
                    <xdr:col>13</xdr:col>
                    <xdr:colOff>285750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4</vt:i4>
      </vt:variant>
    </vt:vector>
  </HeadingPairs>
  <TitlesOfParts>
    <vt:vector size="17" baseType="lpstr">
      <vt:lpstr>СПАРКЛАЙНЫ</vt:lpstr>
      <vt:lpstr>ДИАГРАММЫ САМОРАСШИРЯЮЩИЕСЯ</vt:lpstr>
      <vt:lpstr>ДИАГРАММЫ СМЕШАННЫЕ</vt:lpstr>
      <vt:lpstr>ГИСТОГРАММА С ИТОГАМИ</vt:lpstr>
      <vt:lpstr>ДИАГРАММА ГАНТА</vt:lpstr>
      <vt:lpstr>ДИАГРАММА ТОРНАДО</vt:lpstr>
      <vt:lpstr>ДИАГРАММА ВОДОПАД</vt:lpstr>
      <vt:lpstr>Диаграмма Парето</vt:lpstr>
      <vt:lpstr>Спидометр</vt:lpstr>
      <vt:lpstr>ДИАГРАММА ТЕРМОМЕТР</vt:lpstr>
      <vt:lpstr>ДИАГРАММЫ С УПРАВЛЕНИЕМ РЯДАМИ</vt:lpstr>
      <vt:lpstr>ДИАГРАММЫ ВЫБОРА</vt:lpstr>
      <vt:lpstr>ДИНАМИЧЕСКИЕ ДИАГРАММЫ</vt:lpstr>
      <vt:lpstr>Валюта</vt:lpstr>
      <vt:lpstr>Высота</vt:lpstr>
      <vt:lpstr>Сдвиг</vt:lpstr>
      <vt:lpstr>старт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Диаграммы</dc:title>
  <dc:creator/>
  <cp:lastModifiedBy/>
  <dcterms:created xsi:type="dcterms:W3CDTF">2006-09-16T00:00:00Z</dcterms:created>
  <dcterms:modified xsi:type="dcterms:W3CDTF">2014-06-20T17:27:31Z</dcterms:modified>
</cp:coreProperties>
</file>